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chartsheets/sheet1.xml" ContentType="application/vnd.openxmlformats-officedocument.spreadsheetml.chart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codeName="ThisWorkbook" defaultThemeVersion="166925"/>
  <xr:revisionPtr revIDLastSave="211" documentId="8_{A1C0F4EB-ECDD-4BB7-ABDF-D4FFEC2E6C6A}" xr6:coauthVersionLast="47" xr6:coauthVersionMax="47" xr10:uidLastSave="{615C3FD6-AF75-433B-BCFF-68009CD421CD}"/>
  <bookViews>
    <workbookView xWindow="-120" yWindow="-120" windowWidth="29040" windowHeight="15840" xr2:uid="{E2B119B4-8643-487D-BBB9-3FDB539617F0}"/>
  </bookViews>
  <sheets>
    <sheet name="TOC" sheetId="53" r:id="rId1"/>
    <sheet name="Report_Table 7 and Backup==&gt;" sheetId="34" r:id="rId2"/>
    <sheet name="Report_Table 7" sheetId="27" r:id="rId3"/>
    <sheet name="Aurora_Revenues_Table7" sheetId="11" r:id="rId4"/>
    <sheet name="Storage_Annual" sheetId="12" r:id="rId5"/>
    <sheet name="Storage_Backup" sheetId="13" r:id="rId6"/>
    <sheet name="Report Table 6 and Backup==&gt;" sheetId="33" r:id="rId7"/>
    <sheet name="Report_Table 6" sheetId="28" r:id="rId8"/>
    <sheet name="Aurora_Revenues_Table6" sheetId="29" r:id="rId9"/>
    <sheet name="Battery_Comm_Resi_Annual" sheetId="30" r:id="rId10"/>
    <sheet name="Com_Res_MW Breakdown" sheetId="31" r:id="rId11"/>
    <sheet name="BTM_Storage_Backup" sheetId="32" r:id="rId12"/>
    <sheet name="Storage Cost Analysis==&gt;" sheetId="52" r:id="rId13"/>
    <sheet name="Batteries_Utility" sheetId="35" r:id="rId14"/>
    <sheet name="Batteries_Comm_Resi" sheetId="36" r:id="rId15"/>
    <sheet name="Assumptions" sheetId="37" r:id="rId16"/>
    <sheet name="CCR_Utility-Scale" sheetId="38" r:id="rId17"/>
    <sheet name="CCR_BTM" sheetId="54" r:id="rId18"/>
    <sheet name="ModelFactors" sheetId="39" r:id="rId19"/>
    <sheet name="Battery_Cum_Graph" sheetId="40" r:id="rId20"/>
    <sheet name="Battery_Cum_Data" sheetId="41" r:id="rId21"/>
    <sheet name="Data=&gt;" sheetId="42" r:id="rId22"/>
    <sheet name="Storage_Ann_Development" sheetId="43" r:id="rId23"/>
    <sheet name="NREL 2023 ATB==&gt;" sheetId="44" r:id="rId24"/>
    <sheet name="Utility-Scale Battery Storage" sheetId="45" r:id="rId25"/>
    <sheet name="Comm Battery Storage" sheetId="46" r:id="rId26"/>
    <sheet name="Resi Battery Storage" sheetId="47" r:id="rId27"/>
    <sheet name="FRED Graph_22Oct2023" sheetId="48" r:id="rId28"/>
    <sheet name="EIA AEO 2023==&gt;" sheetId="49" r:id="rId29"/>
    <sheet name="EIA_AEO_2023_Table 3" sheetId="50" r:id="rId30"/>
    <sheet name="EIA_AEO_2023_Table 4" sheetId="51" r:id="rId31"/>
  </sheets>
  <externalReferences>
    <externalReference r:id="rId32"/>
  </externalReferences>
  <definedNames>
    <definedName name="_AMO_UniqueIdentifier" hidden="1">"'8c6ab230-47f4-4cfb-804b-db46c9cc9d1c'"</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0</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2</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8" hidden="1">Aurora_Revenues_Table6!$A$2:$E$3</definedName>
    <definedName name="_xlnm._FilterDatabase" localSheetId="3" hidden="1">Aurora_Revenues_Table7!$A$2:$E$3</definedName>
    <definedName name="AccessDatabase" hidden="1">"D:\TU\Data.mdb"</definedName>
    <definedName name="BL" localSheetId="17">CCR_BTM!$D$9</definedName>
    <definedName name="BL" localSheetId="16">'CCR_Utility-Scale'!$D$9</definedName>
    <definedName name="CCR">Assumptions!$B$6</definedName>
    <definedName name="Date_of_Operation">Assumptions!$B$4</definedName>
    <definedName name="DBR" localSheetId="17">CCR_BTM!$D$13</definedName>
    <definedName name="DBR" localSheetId="16">'CCR_Utility-Scale'!$D$13</definedName>
    <definedName name="DbtRt" localSheetId="17">CCR_BTM!$D$4</definedName>
    <definedName name="DbtRt" localSheetId="16">'CCR_Utility-Scale'!$D$4</definedName>
    <definedName name="EITR" localSheetId="17">CCR_BTM!$D$15</definedName>
    <definedName name="EITR" localSheetId="16">'CCR_Utility-Scale'!$D$15</definedName>
    <definedName name="EqRet" localSheetId="17">CCR_BTM!$D$6</definedName>
    <definedName name="EqRet" localSheetId="16">'CCR_Utility-Scale'!$D$6</definedName>
    <definedName name="Expense_Scale">Assumptions!$B$5</definedName>
    <definedName name="FITR" localSheetId="17">CCR_BTM!$D$7</definedName>
    <definedName name="FITR" localSheetId="16">'CCR_Utility-Scale'!$D$7</definedName>
    <definedName name="HTML_CodePage" hidden="1">1252</definedName>
    <definedName name="HTML_Control" localSheetId="17" hidden="1">{"'Sheet1'!$A$1:$R$155"}</definedName>
    <definedName name="HTML_Control" localSheetId="16" hidden="1">{"'Sheet1'!$A$1:$R$155"}</definedName>
    <definedName name="HTML_Control" hidden="1">{"'Sheet1'!$A$1:$R$155"}</definedName>
    <definedName name="HTML_Control_Ori" localSheetId="17" hidden="1">{"'Sheet1'!$A$14:$K$113"}</definedName>
    <definedName name="HTML_Control_Ori" localSheetId="16" hidden="1">{"'Sheet1'!$A$14:$K$113"}</definedName>
    <definedName name="HTML_Control_Ori" hidden="1">{"'Sheet1'!$A$14:$K$113"}</definedName>
    <definedName name="HTML_Description" hidden="1">""</definedName>
    <definedName name="HTML_Email" hidden="1">""</definedName>
    <definedName name="HTML_Header" hidden="1">""</definedName>
    <definedName name="HTML_LastUpdate" hidden="1">"11/02/2001"</definedName>
    <definedName name="HTML_LineAfter" hidden="1">TRUE</definedName>
    <definedName name="HTML_LineBefore" hidden="1">FALSE</definedName>
    <definedName name="HTML_Name" hidden="1">"BLynch"</definedName>
    <definedName name="HTML_OBDlg2" hidden="1">TRUE</definedName>
    <definedName name="HTML_OBDlg4" hidden="1">TRUE</definedName>
    <definedName name="HTML_OS" hidden="1">0</definedName>
    <definedName name="HTML_PathFile" hidden="1">"I:\SIS Applications\MyHTML-SIS-110201.htm"</definedName>
    <definedName name="HTML_PathFileMac" hidden="1">"Bob's G4:Desktop Folder:MyHTML.html"</definedName>
    <definedName name="HTML_Title" hidden="1">"Interconnection Study Status"</definedName>
    <definedName name="HTMLcontrol" localSheetId="17" hidden="1">{"'Sheet1'!$A$1:$R$155"}</definedName>
    <definedName name="HTMLcontrol" localSheetId="16" hidden="1">{"'Sheet1'!$A$1:$R$155"}</definedName>
    <definedName name="HTMLcontrol" hidden="1">{"'Sheet1'!$A$1:$R$155"}</definedName>
    <definedName name="HTMLControlOri" localSheetId="17" hidden="1">{"'Sheet1'!$A$14:$K$113"}</definedName>
    <definedName name="HTMLControlOri" localSheetId="16" hidden="1">{"'Sheet1'!$A$14:$K$113"}</definedName>
    <definedName name="HTMLControlOri" hidden="1">{"'Sheet1'!$A$14:$K$113"}</definedName>
    <definedName name="Inf" localSheetId="17">CCR_BTM!$D$12</definedName>
    <definedName name="Inf" localSheetId="16">'CCR_Utility-Scale'!$D$12</definedName>
    <definedName name="Int" localSheetId="17">CCR_BTM!$D$5</definedName>
    <definedName name="Int" localSheetId="16">'CCR_Utility-Scale'!$D$5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TCR" localSheetId="17">CCR_BTM!$D$11</definedName>
    <definedName name="ITCR" localSheetId="16">'CCR_Utility-Scale'!$D$11</definedName>
    <definedName name="ListOffset" hidden="1">8</definedName>
    <definedName name="Misc_Material" hidden="1">[1]EquipTable!$GP$13:$IH$516</definedName>
    <definedName name="N_o" localSheetId="17" hidden="1">{"'Sheet1'!$A$14:$K$113"}</definedName>
    <definedName name="N_o" localSheetId="16" hidden="1">{"'Sheet1'!$A$14:$K$113"}</definedName>
    <definedName name="N_o" hidden="1">{"'Sheet1'!$A$14:$K$113"}</definedName>
    <definedName name="NCCR" localSheetId="17">CCR_BTM!$D$17</definedName>
    <definedName name="NCCR" localSheetId="16">'CCR_Utility-Scale'!$D$17</definedName>
    <definedName name="No" localSheetId="17" hidden="1">{"'Sheet1'!$A$14:$K$113"}</definedName>
    <definedName name="No" localSheetId="16" hidden="1">{"'Sheet1'!$A$14:$K$113"}</definedName>
    <definedName name="No" hidden="1">{"'Sheet1'!$A$14:$K$113"}</definedName>
    <definedName name="NWACC" localSheetId="17">CCR_BTM!$D$16</definedName>
    <definedName name="NWACC" localSheetId="16">'CCR_Utility-Scale'!$D$16</definedName>
    <definedName name="Plant_Type_Table">ModelFactors!$A$7:$A$10</definedName>
    <definedName name="_xlnm.Print_Area" localSheetId="3">Aurora_Revenues_Table7!$A$1:$F$7</definedName>
    <definedName name="_xlnm.Print_Area" localSheetId="9">Battery_Comm_Resi_Annual!$A$1:$S$46</definedName>
    <definedName name="_xlnm.Print_Area" localSheetId="20">Battery_Cum_Data!$A$1:$E$18</definedName>
    <definedName name="_xlnm.Print_Area" localSheetId="17">CCR_BTM!$A$1:$D$64</definedName>
    <definedName name="_xlnm.Print_Area" localSheetId="16">'CCR_Utility-Scale'!$A$1:$D$64</definedName>
    <definedName name="_xlnm.Print_Area" localSheetId="7">'Report_Table 6'!$A$1:$G$26</definedName>
    <definedName name="_xlnm.Print_Area" localSheetId="2">'Report_Table 7'!$A$2:$G$25</definedName>
    <definedName name="_xlnm.Print_Area" localSheetId="4">Storage_Annual!$A$1:$S$45</definedName>
    <definedName name="_xlnm.Print_Area" localSheetId="5">Storage_Backup!$A$1:$U$5</definedName>
    <definedName name="_xlnm.Print_Area" localSheetId="0">TOC!$B$3:$D$40</definedName>
    <definedName name="_xlnm.Print_Titles" localSheetId="9">Battery_Comm_Resi_Annual!$A:$A</definedName>
    <definedName name="_xlnm.Print_Titles" localSheetId="4">Storage_Annual!$A:$A</definedName>
    <definedName name="PVDpr" localSheetId="17">CCR_BTM!$D$14</definedName>
    <definedName name="PVDpr" localSheetId="16">'CCR_Utility-Scale'!$D$14</definedName>
    <definedName name="RCCR" localSheetId="17">CCR_BTM!$D$19</definedName>
    <definedName name="RCCR" localSheetId="16">'CCR_Utility-Scale'!$D$19</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WACC" localSheetId="17">CCR_BTM!$D$18</definedName>
    <definedName name="RWACC" localSheetId="16">'CCR_Utility-Scale'!$D$18</definedName>
    <definedName name="SITR" localSheetId="17">CCR_BTM!$D$8</definedName>
    <definedName name="SITR" localSheetId="16">'CCR_Utility-Scale'!$D$8</definedName>
    <definedName name="TableName">"Dummy"</definedName>
    <definedName name="thousand">'Report_Table 7'!$B$25</definedName>
    <definedName name="TL" localSheetId="17">CCR_BTM!$D$10</definedName>
    <definedName name="TL" localSheetId="16">'CCR_Utility-Scale'!$D$10</definedName>
    <definedName name="ValGroup_Table">ModelFactors!$D$4:$D$10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7" l="1"/>
  <c r="A23" i="54"/>
  <c r="A24" i="54" s="1"/>
  <c r="D15" i="54"/>
  <c r="D16" i="54" s="1"/>
  <c r="D13" i="54"/>
  <c r="A25" i="54" l="1"/>
  <c r="D18" i="54"/>
  <c r="B23" i="54"/>
  <c r="B24" i="54" s="1"/>
  <c r="B25" i="54" l="1"/>
  <c r="A26" i="54"/>
  <c r="B34" i="51"/>
  <c r="B35" i="51" s="1"/>
  <c r="C34" i="51"/>
  <c r="D34" i="51"/>
  <c r="D35" i="51" s="1"/>
  <c r="E34" i="51"/>
  <c r="F34" i="51"/>
  <c r="F35" i="51" s="1"/>
  <c r="G34" i="51"/>
  <c r="H34" i="51"/>
  <c r="H35" i="51" s="1"/>
  <c r="I34" i="51"/>
  <c r="J34" i="51"/>
  <c r="K34" i="51"/>
  <c r="K35" i="51" s="1"/>
  <c r="L34" i="51"/>
  <c r="M34" i="51"/>
  <c r="N34" i="51"/>
  <c r="N35" i="51" s="1"/>
  <c r="O34" i="51"/>
  <c r="O35" i="51" s="1"/>
  <c r="P34" i="51"/>
  <c r="P35" i="51" s="1"/>
  <c r="Q34" i="51"/>
  <c r="R34" i="51"/>
  <c r="R35" i="51" s="1"/>
  <c r="S34" i="51"/>
  <c r="T34" i="51"/>
  <c r="U34" i="51"/>
  <c r="U35" i="51" s="1"/>
  <c r="V34" i="51"/>
  <c r="W34" i="51"/>
  <c r="W35" i="51" s="1"/>
  <c r="X34" i="51"/>
  <c r="Y34" i="51"/>
  <c r="Z34" i="51"/>
  <c r="Z35" i="51" s="1"/>
  <c r="C35" i="51"/>
  <c r="E35" i="51"/>
  <c r="G35" i="51"/>
  <c r="I35" i="51"/>
  <c r="J35" i="51"/>
  <c r="L35" i="51"/>
  <c r="M35" i="51"/>
  <c r="Q35" i="51"/>
  <c r="S35" i="51"/>
  <c r="T35" i="51"/>
  <c r="V35" i="51"/>
  <c r="X35" i="51"/>
  <c r="Y35" i="51"/>
  <c r="B37" i="51"/>
  <c r="B38" i="51" s="1"/>
  <c r="C37" i="51"/>
  <c r="C38" i="51" s="1"/>
  <c r="D37" i="51"/>
  <c r="E37" i="51"/>
  <c r="F37" i="51"/>
  <c r="G37" i="51"/>
  <c r="G38" i="51" s="1"/>
  <c r="H37" i="51"/>
  <c r="I37" i="51"/>
  <c r="I38" i="51" s="1"/>
  <c r="J37" i="51"/>
  <c r="K37" i="51"/>
  <c r="L37" i="51"/>
  <c r="L38" i="51" s="1"/>
  <c r="M37" i="51"/>
  <c r="M38" i="51" s="1"/>
  <c r="N37" i="51"/>
  <c r="N38" i="51" s="1"/>
  <c r="O37" i="51"/>
  <c r="O38" i="51" s="1"/>
  <c r="P37" i="51"/>
  <c r="Q37" i="51"/>
  <c r="R37" i="51"/>
  <c r="S37" i="51"/>
  <c r="T37" i="51"/>
  <c r="U37" i="51"/>
  <c r="U38" i="51" s="1"/>
  <c r="V37" i="51"/>
  <c r="W37" i="51"/>
  <c r="W38" i="51" s="1"/>
  <c r="X37" i="51"/>
  <c r="X38" i="51" s="1"/>
  <c r="Y37" i="51"/>
  <c r="Y38" i="51" s="1"/>
  <c r="Z37" i="51"/>
  <c r="Z38" i="51" s="1"/>
  <c r="D38" i="51"/>
  <c r="E38" i="51"/>
  <c r="F38" i="51"/>
  <c r="H38" i="51"/>
  <c r="J38" i="51"/>
  <c r="K38" i="51"/>
  <c r="P38" i="51"/>
  <c r="Q38" i="51"/>
  <c r="R38" i="51"/>
  <c r="S38" i="51"/>
  <c r="T38" i="51"/>
  <c r="V38" i="51"/>
  <c r="B40" i="51"/>
  <c r="B41" i="51" s="1"/>
  <c r="C40" i="51"/>
  <c r="D40" i="51"/>
  <c r="D41" i="51" s="1"/>
  <c r="E40" i="51"/>
  <c r="F40" i="51"/>
  <c r="F41" i="51" s="1"/>
  <c r="G40" i="51"/>
  <c r="G41" i="51" s="1"/>
  <c r="H40" i="51"/>
  <c r="I40" i="51"/>
  <c r="J40" i="51"/>
  <c r="K40" i="51"/>
  <c r="L40" i="51"/>
  <c r="L41" i="51" s="1"/>
  <c r="M40" i="51"/>
  <c r="M41" i="51" s="1"/>
  <c r="N40" i="51"/>
  <c r="N41" i="51" s="1"/>
  <c r="O40" i="51"/>
  <c r="O41" i="51" s="1"/>
  <c r="P40" i="51"/>
  <c r="P41" i="51" s="1"/>
  <c r="Q40" i="51"/>
  <c r="R40" i="51"/>
  <c r="S40" i="51"/>
  <c r="S41" i="51" s="1"/>
  <c r="T40" i="51"/>
  <c r="T41" i="51" s="1"/>
  <c r="U40" i="51"/>
  <c r="U41" i="51" s="1"/>
  <c r="V40" i="51"/>
  <c r="V41" i="51" s="1"/>
  <c r="W40" i="51"/>
  <c r="X40" i="51"/>
  <c r="X41" i="51" s="1"/>
  <c r="Y40" i="51"/>
  <c r="Y41" i="51" s="1"/>
  <c r="Z40" i="51"/>
  <c r="C41" i="51"/>
  <c r="E41" i="51"/>
  <c r="H41" i="51"/>
  <c r="I41" i="51"/>
  <c r="J41" i="51"/>
  <c r="K41" i="51"/>
  <c r="Q41" i="51"/>
  <c r="R41" i="51"/>
  <c r="W41" i="51"/>
  <c r="Z41" i="51"/>
  <c r="B43" i="51"/>
  <c r="B44" i="51" s="1"/>
  <c r="C43" i="51"/>
  <c r="D43" i="51"/>
  <c r="E43" i="51"/>
  <c r="E44" i="51" s="1"/>
  <c r="F43" i="51"/>
  <c r="F44" i="51" s="1"/>
  <c r="G43" i="51"/>
  <c r="H43" i="51"/>
  <c r="H44" i="51" s="1"/>
  <c r="I43" i="51"/>
  <c r="J43" i="51"/>
  <c r="J44" i="51" s="1"/>
  <c r="K43" i="51"/>
  <c r="K44" i="51" s="1"/>
  <c r="L43" i="51"/>
  <c r="M43" i="51"/>
  <c r="M44" i="51" s="1"/>
  <c r="N43" i="51"/>
  <c r="N44" i="51" s="1"/>
  <c r="O43" i="51"/>
  <c r="P43" i="51"/>
  <c r="Q43" i="51"/>
  <c r="Q44" i="51" s="1"/>
  <c r="R43" i="51"/>
  <c r="S43" i="51"/>
  <c r="T43" i="51"/>
  <c r="T44" i="51" s="1"/>
  <c r="U43" i="51"/>
  <c r="V43" i="51"/>
  <c r="V44" i="51" s="1"/>
  <c r="W43" i="51"/>
  <c r="W44" i="51" s="1"/>
  <c r="X43" i="51"/>
  <c r="X44" i="51" s="1"/>
  <c r="Y43" i="51"/>
  <c r="Y44" i="51" s="1"/>
  <c r="Z43" i="51"/>
  <c r="Z44" i="51" s="1"/>
  <c r="C44" i="51"/>
  <c r="D44" i="51"/>
  <c r="G44" i="51"/>
  <c r="I44" i="51"/>
  <c r="L44" i="51"/>
  <c r="O44" i="51"/>
  <c r="P44" i="51"/>
  <c r="R44" i="51"/>
  <c r="S44" i="51"/>
  <c r="U44" i="51"/>
  <c r="D312" i="48"/>
  <c r="A41" i="47"/>
  <c r="A42" i="47"/>
  <c r="A43" i="47"/>
  <c r="A44" i="47"/>
  <c r="A45" i="47"/>
  <c r="A46" i="47"/>
  <c r="A57" i="47"/>
  <c r="A58" i="47"/>
  <c r="A59" i="47"/>
  <c r="A60" i="47"/>
  <c r="A61" i="47"/>
  <c r="A62" i="47"/>
  <c r="A81" i="47"/>
  <c r="A82" i="47"/>
  <c r="A83" i="47"/>
  <c r="A84" i="47"/>
  <c r="A85" i="47"/>
  <c r="A86" i="47"/>
  <c r="A45" i="46"/>
  <c r="A46" i="46"/>
  <c r="A47" i="46"/>
  <c r="A48" i="46"/>
  <c r="A49" i="46"/>
  <c r="A50" i="46"/>
  <c r="A51" i="46"/>
  <c r="A52" i="46"/>
  <c r="A53" i="46"/>
  <c r="A54" i="46"/>
  <c r="A55" i="46"/>
  <c r="A56" i="46"/>
  <c r="A57" i="46"/>
  <c r="A58" i="46"/>
  <c r="A59" i="46"/>
  <c r="A79" i="46"/>
  <c r="A80" i="46"/>
  <c r="A81" i="46"/>
  <c r="A82" i="46"/>
  <c r="A83" i="46"/>
  <c r="A84" i="46"/>
  <c r="A85" i="46"/>
  <c r="A86" i="46"/>
  <c r="A87" i="46"/>
  <c r="A88" i="46"/>
  <c r="A89" i="46"/>
  <c r="A90" i="46"/>
  <c r="A91" i="46"/>
  <c r="A92" i="46"/>
  <c r="A93" i="46"/>
  <c r="A130" i="46"/>
  <c r="A131" i="46"/>
  <c r="A132" i="46"/>
  <c r="A133" i="46"/>
  <c r="A134" i="46"/>
  <c r="A135" i="46"/>
  <c r="A136" i="46"/>
  <c r="A137" i="46"/>
  <c r="A138" i="46"/>
  <c r="A139" i="46"/>
  <c r="A140" i="46"/>
  <c r="A141" i="46"/>
  <c r="A142" i="46"/>
  <c r="A143" i="46"/>
  <c r="A144" i="46"/>
  <c r="A43" i="45"/>
  <c r="A44" i="45"/>
  <c r="A45" i="45"/>
  <c r="A46" i="45"/>
  <c r="A47" i="45"/>
  <c r="A48" i="45"/>
  <c r="A49" i="45"/>
  <c r="A50" i="45"/>
  <c r="A51" i="45"/>
  <c r="A52" i="45"/>
  <c r="A53" i="45"/>
  <c r="A54" i="45"/>
  <c r="A55" i="45"/>
  <c r="A56" i="45"/>
  <c r="A57" i="45"/>
  <c r="A62" i="45"/>
  <c r="A63" i="45"/>
  <c r="A64" i="45"/>
  <c r="A65" i="45"/>
  <c r="A66" i="45"/>
  <c r="A67" i="45"/>
  <c r="A68" i="45"/>
  <c r="A69" i="45"/>
  <c r="A70" i="45"/>
  <c r="A71" i="45"/>
  <c r="A72" i="45"/>
  <c r="A73" i="45"/>
  <c r="A74" i="45"/>
  <c r="A75" i="45"/>
  <c r="A76" i="45"/>
  <c r="A113" i="45"/>
  <c r="A114" i="45"/>
  <c r="A115" i="45"/>
  <c r="A116" i="45"/>
  <c r="A117" i="45"/>
  <c r="A118" i="45"/>
  <c r="A119" i="45"/>
  <c r="A120" i="45"/>
  <c r="A121" i="45"/>
  <c r="A122" i="45"/>
  <c r="A123" i="45"/>
  <c r="A124" i="45"/>
  <c r="A125" i="45"/>
  <c r="A126" i="45"/>
  <c r="A127" i="45"/>
  <c r="B2" i="43"/>
  <c r="B10" i="43" s="1"/>
  <c r="C2" i="43"/>
  <c r="D2" i="43"/>
  <c r="D10" i="43" s="1"/>
  <c r="I96" i="35" s="1"/>
  <c r="I60" i="35" s="1"/>
  <c r="J60" i="35" s="1"/>
  <c r="K60" i="35" s="1"/>
  <c r="L60" i="35" s="1"/>
  <c r="M60" i="35" s="1"/>
  <c r="N60" i="35" s="1"/>
  <c r="O60" i="35" s="1"/>
  <c r="P60" i="35" s="1"/>
  <c r="Q60" i="35" s="1"/>
  <c r="R60" i="35" s="1"/>
  <c r="S60" i="35" s="1"/>
  <c r="T60" i="35" s="1"/>
  <c r="U60" i="35" s="1"/>
  <c r="V60" i="35" s="1"/>
  <c r="W60" i="35" s="1"/>
  <c r="X60" i="35" s="1"/>
  <c r="Y60" i="35" s="1"/>
  <c r="Z60" i="35" s="1"/>
  <c r="AA60" i="35" s="1"/>
  <c r="AB60" i="35" s="1"/>
  <c r="AC60" i="35" s="1"/>
  <c r="AD60" i="35" s="1"/>
  <c r="AE60" i="35" s="1"/>
  <c r="E2" i="43"/>
  <c r="E5" i="43" s="1"/>
  <c r="F2" i="43"/>
  <c r="G10" i="43" s="1"/>
  <c r="L96" i="35" s="1"/>
  <c r="L78" i="35" s="1"/>
  <c r="M78" i="35" s="1"/>
  <c r="N78" i="35" s="1"/>
  <c r="O78" i="35" s="1"/>
  <c r="P78" i="35" s="1"/>
  <c r="Q78" i="35" s="1"/>
  <c r="R78" i="35" s="1"/>
  <c r="S78" i="35" s="1"/>
  <c r="T78" i="35" s="1"/>
  <c r="U78" i="35" s="1"/>
  <c r="V78" i="35" s="1"/>
  <c r="W78" i="35" s="1"/>
  <c r="X78" i="35" s="1"/>
  <c r="Y78" i="35" s="1"/>
  <c r="Z78" i="35" s="1"/>
  <c r="AA78" i="35" s="1"/>
  <c r="AB78" i="35" s="1"/>
  <c r="AC78" i="35" s="1"/>
  <c r="AD78" i="35" s="1"/>
  <c r="AE78" i="35" s="1"/>
  <c r="G2" i="43"/>
  <c r="G5" i="43" s="1"/>
  <c r="H2" i="43"/>
  <c r="B3" i="43"/>
  <c r="C3" i="43"/>
  <c r="C6" i="43" s="1"/>
  <c r="D3" i="43"/>
  <c r="D6" i="43" s="1"/>
  <c r="E3" i="43"/>
  <c r="F3" i="43"/>
  <c r="F11" i="43" s="1"/>
  <c r="K97" i="35" s="1"/>
  <c r="K73" i="35" s="1"/>
  <c r="L73" i="35" s="1"/>
  <c r="M73" i="35" s="1"/>
  <c r="N73" i="35" s="1"/>
  <c r="O73" i="35" s="1"/>
  <c r="P73" i="35" s="1"/>
  <c r="Q73" i="35" s="1"/>
  <c r="R73" i="35" s="1"/>
  <c r="S73" i="35" s="1"/>
  <c r="T73" i="35" s="1"/>
  <c r="U73" i="35" s="1"/>
  <c r="V73" i="35" s="1"/>
  <c r="W73" i="35" s="1"/>
  <c r="X73" i="35" s="1"/>
  <c r="Y73" i="35" s="1"/>
  <c r="Z73" i="35" s="1"/>
  <c r="AA73" i="35" s="1"/>
  <c r="AB73" i="35" s="1"/>
  <c r="AC73" i="35" s="1"/>
  <c r="AD73" i="35" s="1"/>
  <c r="AE73" i="35" s="1"/>
  <c r="G3" i="43"/>
  <c r="G6" i="43" s="1"/>
  <c r="H4" i="43"/>
  <c r="H3" i="43" s="1"/>
  <c r="I4" i="43"/>
  <c r="J4" i="43" s="1"/>
  <c r="C5" i="43"/>
  <c r="D5" i="43"/>
  <c r="B6" i="43"/>
  <c r="E6" i="43"/>
  <c r="F6" i="43"/>
  <c r="B9" i="43"/>
  <c r="C9" i="43"/>
  <c r="D9" i="43"/>
  <c r="E9" i="43"/>
  <c r="F9" i="43"/>
  <c r="G9" i="43"/>
  <c r="H9" i="43"/>
  <c r="I9" i="43"/>
  <c r="J9" i="43"/>
  <c r="K9" i="43"/>
  <c r="L9" i="43"/>
  <c r="M9" i="43"/>
  <c r="N9" i="43"/>
  <c r="O9" i="43"/>
  <c r="P9" i="43"/>
  <c r="Q9" i="43"/>
  <c r="R9" i="43"/>
  <c r="S9" i="43"/>
  <c r="T9" i="43"/>
  <c r="U9" i="43"/>
  <c r="V9" i="43"/>
  <c r="W9" i="43"/>
  <c r="X9" i="43"/>
  <c r="Y9" i="43"/>
  <c r="Z9" i="43"/>
  <c r="E10" i="43"/>
  <c r="J96" i="35" s="1"/>
  <c r="J66" i="35" s="1"/>
  <c r="K66" i="35" s="1"/>
  <c r="L66" i="35" s="1"/>
  <c r="M66" i="35" s="1"/>
  <c r="N66" i="35" s="1"/>
  <c r="O66" i="35" s="1"/>
  <c r="P66" i="35" s="1"/>
  <c r="Q66" i="35" s="1"/>
  <c r="R66" i="35" s="1"/>
  <c r="S66" i="35" s="1"/>
  <c r="T66" i="35" s="1"/>
  <c r="U66" i="35" s="1"/>
  <c r="V66" i="35" s="1"/>
  <c r="W66" i="35" s="1"/>
  <c r="X66" i="35" s="1"/>
  <c r="Y66" i="35" s="1"/>
  <c r="Z66" i="35" s="1"/>
  <c r="AA66" i="35" s="1"/>
  <c r="AB66" i="35" s="1"/>
  <c r="AC66" i="35" s="1"/>
  <c r="AD66" i="35" s="1"/>
  <c r="AE66" i="35" s="1"/>
  <c r="B11" i="43"/>
  <c r="C11" i="43"/>
  <c r="D11" i="43"/>
  <c r="A5" i="41"/>
  <c r="A6" i="41"/>
  <c r="A7" i="41" s="1"/>
  <c r="A8" i="41" s="1"/>
  <c r="A9" i="41" s="1"/>
  <c r="A10" i="41" s="1"/>
  <c r="B12" i="41"/>
  <c r="B13" i="41" s="1"/>
  <c r="B14" i="41" s="1"/>
  <c r="B15" i="41" s="1"/>
  <c r="B16" i="41" s="1"/>
  <c r="B17" i="41" s="1"/>
  <c r="B18" i="41" s="1"/>
  <c r="C12" i="41"/>
  <c r="D12" i="41"/>
  <c r="D13" i="41" s="1"/>
  <c r="D14" i="41" s="1"/>
  <c r="D15" i="41" s="1"/>
  <c r="D16" i="41" s="1"/>
  <c r="D17" i="41" s="1"/>
  <c r="D18" i="41" s="1"/>
  <c r="E12" i="41"/>
  <c r="A13" i="41"/>
  <c r="A14" i="41" s="1"/>
  <c r="A15" i="41" s="1"/>
  <c r="A16" i="41" s="1"/>
  <c r="A17" i="41" s="1"/>
  <c r="A18" i="41" s="1"/>
  <c r="C13" i="41"/>
  <c r="C14" i="41" s="1"/>
  <c r="C15" i="41" s="1"/>
  <c r="C16" i="41" s="1"/>
  <c r="C17" i="41" s="1"/>
  <c r="C18" i="41" s="1"/>
  <c r="E13" i="41"/>
  <c r="E14" i="41" s="1"/>
  <c r="E15" i="41" s="1"/>
  <c r="E16" i="41" s="1"/>
  <c r="E17" i="41" s="1"/>
  <c r="E18" i="41" s="1"/>
  <c r="C8" i="39"/>
  <c r="C9" i="39" s="1"/>
  <c r="C10" i="39" s="1"/>
  <c r="D8" i="39"/>
  <c r="D10" i="39"/>
  <c r="C11" i="39"/>
  <c r="C12" i="39"/>
  <c r="D12" i="39"/>
  <c r="D105" i="36" s="1"/>
  <c r="C13" i="39"/>
  <c r="C14" i="39"/>
  <c r="D14" i="39"/>
  <c r="D107" i="36" s="1"/>
  <c r="D13" i="38"/>
  <c r="D15" i="38"/>
  <c r="D16" i="38" s="1"/>
  <c r="D18" i="38" s="1"/>
  <c r="A23" i="38"/>
  <c r="B3" i="37"/>
  <c r="G2" i="36"/>
  <c r="H2" i="36"/>
  <c r="H129" i="36" s="1"/>
  <c r="I2" i="36"/>
  <c r="I129" i="36" s="1"/>
  <c r="J2" i="36"/>
  <c r="J129" i="36" s="1"/>
  <c r="K2" i="36"/>
  <c r="L2" i="36"/>
  <c r="L129" i="36" s="1"/>
  <c r="M2" i="36"/>
  <c r="M129" i="36" s="1"/>
  <c r="N2" i="36"/>
  <c r="N129" i="36" s="1"/>
  <c r="O2" i="36"/>
  <c r="P2" i="36"/>
  <c r="P129" i="36" s="1"/>
  <c r="Q2" i="36"/>
  <c r="R2" i="36"/>
  <c r="S2" i="36"/>
  <c r="S129" i="36" s="1"/>
  <c r="T2" i="36"/>
  <c r="T129" i="36" s="1"/>
  <c r="U2" i="36"/>
  <c r="U129" i="36" s="1"/>
  <c r="V2" i="36"/>
  <c r="V129" i="36" s="1"/>
  <c r="W2" i="36"/>
  <c r="X2" i="36"/>
  <c r="X129" i="36" s="1"/>
  <c r="Y2" i="36"/>
  <c r="Y129" i="36" s="1"/>
  <c r="Z2" i="36"/>
  <c r="Z129" i="36" s="1"/>
  <c r="AA2" i="36"/>
  <c r="AB2" i="36"/>
  <c r="AC2" i="36"/>
  <c r="AD2" i="36"/>
  <c r="AE2" i="36"/>
  <c r="C11" i="36"/>
  <c r="B12" i="36"/>
  <c r="B13" i="36"/>
  <c r="D13" i="36"/>
  <c r="D14" i="36" s="1"/>
  <c r="B14" i="36"/>
  <c r="B15" i="36"/>
  <c r="B18" i="36"/>
  <c r="C18" i="36"/>
  <c r="D18" i="36"/>
  <c r="D19" i="36" s="1"/>
  <c r="D20" i="36" s="1"/>
  <c r="D21" i="36" s="1"/>
  <c r="B19" i="36"/>
  <c r="C19" i="36"/>
  <c r="B20" i="36"/>
  <c r="C20" i="36"/>
  <c r="B21" i="36"/>
  <c r="C21" i="36"/>
  <c r="B24" i="36"/>
  <c r="C24" i="36"/>
  <c r="B25" i="36"/>
  <c r="C25" i="36"/>
  <c r="B26" i="36"/>
  <c r="C26" i="36"/>
  <c r="B27" i="36"/>
  <c r="C27" i="36"/>
  <c r="B30" i="36"/>
  <c r="C30" i="36"/>
  <c r="B31" i="36"/>
  <c r="C31" i="36"/>
  <c r="B32" i="36"/>
  <c r="C32" i="36"/>
  <c r="B33" i="36"/>
  <c r="C33" i="36"/>
  <c r="B36" i="36"/>
  <c r="C36" i="36"/>
  <c r="B37" i="36"/>
  <c r="C37" i="36"/>
  <c r="B38" i="36"/>
  <c r="C38" i="36"/>
  <c r="B39" i="36"/>
  <c r="C39" i="36"/>
  <c r="B42" i="36"/>
  <c r="C42" i="36"/>
  <c r="B43" i="36"/>
  <c r="C43" i="36"/>
  <c r="B44" i="36"/>
  <c r="C44" i="36"/>
  <c r="B45" i="36"/>
  <c r="C45" i="36"/>
  <c r="B48" i="36"/>
  <c r="C48" i="36"/>
  <c r="B49" i="36"/>
  <c r="C49" i="36"/>
  <c r="D49" i="36"/>
  <c r="B50" i="36"/>
  <c r="C50" i="36"/>
  <c r="D50" i="36"/>
  <c r="D51" i="36" s="1"/>
  <c r="B51" i="36"/>
  <c r="C51" i="36"/>
  <c r="B53" i="36"/>
  <c r="B59" i="36" s="1"/>
  <c r="B65" i="36" s="1"/>
  <c r="B71" i="36" s="1"/>
  <c r="B77" i="36" s="1"/>
  <c r="B54" i="36"/>
  <c r="C54" i="36"/>
  <c r="D54" i="36"/>
  <c r="D60" i="36" s="1"/>
  <c r="B55" i="36"/>
  <c r="C55" i="36"/>
  <c r="B56" i="36"/>
  <c r="C56" i="36"/>
  <c r="B57" i="36"/>
  <c r="C57" i="36"/>
  <c r="B60" i="36"/>
  <c r="C60" i="36"/>
  <c r="B61" i="36"/>
  <c r="C61" i="36"/>
  <c r="B62" i="36"/>
  <c r="C62" i="36"/>
  <c r="B63" i="36"/>
  <c r="C63" i="36"/>
  <c r="B66" i="36"/>
  <c r="C66" i="36"/>
  <c r="B67" i="36"/>
  <c r="C67" i="36"/>
  <c r="B68" i="36"/>
  <c r="C68" i="36"/>
  <c r="B69" i="36"/>
  <c r="C69" i="36"/>
  <c r="B72" i="36"/>
  <c r="C72" i="36"/>
  <c r="B73" i="36"/>
  <c r="C73" i="36"/>
  <c r="B74" i="36"/>
  <c r="C74" i="36"/>
  <c r="B75" i="36"/>
  <c r="C75" i="36"/>
  <c r="B78" i="36"/>
  <c r="C78" i="36"/>
  <c r="B79" i="36"/>
  <c r="C79" i="36"/>
  <c r="B80" i="36"/>
  <c r="C80" i="36"/>
  <c r="B81" i="36"/>
  <c r="C81" i="36"/>
  <c r="B88" i="36"/>
  <c r="C88" i="36"/>
  <c r="B89" i="36"/>
  <c r="C89" i="36"/>
  <c r="B90" i="36"/>
  <c r="C90" i="36"/>
  <c r="B91" i="36"/>
  <c r="C91" i="36"/>
  <c r="B96" i="36"/>
  <c r="C96" i="36"/>
  <c r="B97" i="36"/>
  <c r="C97" i="36"/>
  <c r="B98" i="36"/>
  <c r="C98" i="36"/>
  <c r="B99" i="36"/>
  <c r="C99" i="36"/>
  <c r="C103" i="36"/>
  <c r="B104" i="36"/>
  <c r="C104" i="36"/>
  <c r="B105" i="36"/>
  <c r="C105" i="36"/>
  <c r="B106" i="36"/>
  <c r="C106" i="36"/>
  <c r="B107" i="36"/>
  <c r="C107" i="36"/>
  <c r="G107" i="36" s="1"/>
  <c r="D125" i="36" s="1"/>
  <c r="B112" i="36"/>
  <c r="B113" i="36"/>
  <c r="B114" i="36"/>
  <c r="B115" i="36"/>
  <c r="B116" i="36"/>
  <c r="B117" i="36"/>
  <c r="B118" i="36"/>
  <c r="B119" i="36"/>
  <c r="B120" i="36"/>
  <c r="B121" i="36"/>
  <c r="B122" i="36"/>
  <c r="B123" i="36"/>
  <c r="B124" i="36"/>
  <c r="B125" i="36"/>
  <c r="G129" i="36"/>
  <c r="K129" i="36"/>
  <c r="O129" i="36"/>
  <c r="Q129" i="36"/>
  <c r="R129" i="36"/>
  <c r="W129" i="36"/>
  <c r="G2" i="35"/>
  <c r="G126" i="35" s="1"/>
  <c r="H2" i="35"/>
  <c r="I2" i="35"/>
  <c r="J2" i="35"/>
  <c r="J126" i="35" s="1"/>
  <c r="K2" i="35"/>
  <c r="K126" i="35" s="1"/>
  <c r="L2" i="35"/>
  <c r="M2" i="35"/>
  <c r="M126" i="35" s="1"/>
  <c r="N2" i="35"/>
  <c r="N126" i="35" s="1"/>
  <c r="O2" i="35"/>
  <c r="O126" i="35" s="1"/>
  <c r="P2" i="35"/>
  <c r="Q2" i="35"/>
  <c r="Q126" i="35" s="1"/>
  <c r="R2" i="35"/>
  <c r="R126" i="35" s="1"/>
  <c r="S2" i="35"/>
  <c r="S126" i="35" s="1"/>
  <c r="T2" i="35"/>
  <c r="T126" i="35" s="1"/>
  <c r="U2" i="35"/>
  <c r="U126" i="35" s="1"/>
  <c r="V2" i="35"/>
  <c r="V126" i="35" s="1"/>
  <c r="W2" i="35"/>
  <c r="W126" i="35" s="1"/>
  <c r="X2" i="35"/>
  <c r="Y2" i="35"/>
  <c r="Y126" i="35" s="1"/>
  <c r="Z2" i="35"/>
  <c r="Z126" i="35" s="1"/>
  <c r="AA2" i="35"/>
  <c r="AB2" i="35"/>
  <c r="AC2" i="35"/>
  <c r="AD2" i="35"/>
  <c r="AE2" i="35"/>
  <c r="H6" i="35"/>
  <c r="I6" i="35"/>
  <c r="J6" i="35"/>
  <c r="L6" i="35"/>
  <c r="G7" i="35"/>
  <c r="H7" i="35"/>
  <c r="I7" i="35"/>
  <c r="J7" i="35"/>
  <c r="K7" i="35"/>
  <c r="M7" i="35"/>
  <c r="D13" i="35"/>
  <c r="D14" i="35" s="1"/>
  <c r="D15" i="35" s="1"/>
  <c r="D18" i="35"/>
  <c r="D49" i="35"/>
  <c r="D50" i="35" s="1"/>
  <c r="D51" i="35" s="1"/>
  <c r="G50" i="35"/>
  <c r="H50" i="35" s="1"/>
  <c r="I50" i="35" s="1"/>
  <c r="J50" i="35" s="1"/>
  <c r="K50" i="35" s="1"/>
  <c r="L50" i="35" s="1"/>
  <c r="M50" i="35" s="1"/>
  <c r="N50" i="35" s="1"/>
  <c r="O50" i="35" s="1"/>
  <c r="P50" i="35" s="1"/>
  <c r="Q50" i="35" s="1"/>
  <c r="R50" i="35" s="1"/>
  <c r="S50" i="35" s="1"/>
  <c r="T50" i="35" s="1"/>
  <c r="U50" i="35" s="1"/>
  <c r="V50" i="35" s="1"/>
  <c r="W50" i="35" s="1"/>
  <c r="X50" i="35" s="1"/>
  <c r="Y50" i="35" s="1"/>
  <c r="Z50" i="35" s="1"/>
  <c r="AA50" i="35" s="1"/>
  <c r="AB50" i="35" s="1"/>
  <c r="AC50" i="35" s="1"/>
  <c r="AD50" i="35" s="1"/>
  <c r="AE50" i="35" s="1"/>
  <c r="G51" i="35"/>
  <c r="H51" i="35" s="1"/>
  <c r="I51" i="35" s="1"/>
  <c r="J51" i="35" s="1"/>
  <c r="K51" i="35" s="1"/>
  <c r="L51" i="35" s="1"/>
  <c r="M51" i="35" s="1"/>
  <c r="N51" i="35" s="1"/>
  <c r="O51" i="35" s="1"/>
  <c r="P51" i="35" s="1"/>
  <c r="Q51" i="35" s="1"/>
  <c r="R51" i="35" s="1"/>
  <c r="S51" i="35" s="1"/>
  <c r="T51" i="35" s="1"/>
  <c r="U51" i="35" s="1"/>
  <c r="V51" i="35" s="1"/>
  <c r="W51" i="35" s="1"/>
  <c r="X51" i="35" s="1"/>
  <c r="Y51" i="35" s="1"/>
  <c r="Z51" i="35" s="1"/>
  <c r="AA51" i="35" s="1"/>
  <c r="AB51" i="35" s="1"/>
  <c r="AC51" i="35" s="1"/>
  <c r="AD51" i="35" s="1"/>
  <c r="AE51" i="35" s="1"/>
  <c r="B53" i="35"/>
  <c r="B59" i="35" s="1"/>
  <c r="B65" i="35" s="1"/>
  <c r="B71" i="35" s="1"/>
  <c r="B77" i="35" s="1"/>
  <c r="D54" i="35"/>
  <c r="D55" i="35" s="1"/>
  <c r="D56" i="35" s="1"/>
  <c r="D57" i="35" s="1"/>
  <c r="H56" i="35"/>
  <c r="I56" i="35" s="1"/>
  <c r="J56" i="35" s="1"/>
  <c r="K56" i="35" s="1"/>
  <c r="L56" i="35" s="1"/>
  <c r="M56" i="35" s="1"/>
  <c r="N56" i="35" s="1"/>
  <c r="O56" i="35" s="1"/>
  <c r="P56" i="35" s="1"/>
  <c r="Q56" i="35" s="1"/>
  <c r="R56" i="35" s="1"/>
  <c r="S56" i="35" s="1"/>
  <c r="T56" i="35" s="1"/>
  <c r="U56" i="35" s="1"/>
  <c r="V56" i="35" s="1"/>
  <c r="W56" i="35" s="1"/>
  <c r="X56" i="35" s="1"/>
  <c r="Y56" i="35" s="1"/>
  <c r="Z56" i="35" s="1"/>
  <c r="AA56" i="35" s="1"/>
  <c r="AB56" i="35" s="1"/>
  <c r="AC56" i="35" s="1"/>
  <c r="AD56" i="35" s="1"/>
  <c r="AE56" i="35" s="1"/>
  <c r="H57" i="35"/>
  <c r="I57" i="35" s="1"/>
  <c r="J57" i="35" s="1"/>
  <c r="K57" i="35" s="1"/>
  <c r="L57" i="35" s="1"/>
  <c r="M57" i="35" s="1"/>
  <c r="N57" i="35" s="1"/>
  <c r="O57" i="35" s="1"/>
  <c r="P57" i="35" s="1"/>
  <c r="Q57" i="35" s="1"/>
  <c r="R57" i="35" s="1"/>
  <c r="S57" i="35" s="1"/>
  <c r="T57" i="35" s="1"/>
  <c r="U57" i="35" s="1"/>
  <c r="V57" i="35" s="1"/>
  <c r="W57" i="35" s="1"/>
  <c r="X57" i="35" s="1"/>
  <c r="Y57" i="35" s="1"/>
  <c r="Z57" i="35" s="1"/>
  <c r="AA57" i="35" s="1"/>
  <c r="AB57" i="35" s="1"/>
  <c r="AC57" i="35" s="1"/>
  <c r="AD57" i="35" s="1"/>
  <c r="AE57" i="35" s="1"/>
  <c r="I62" i="35"/>
  <c r="J62" i="35" s="1"/>
  <c r="K62" i="35" s="1"/>
  <c r="L62" i="35" s="1"/>
  <c r="M62" i="35" s="1"/>
  <c r="N62" i="35" s="1"/>
  <c r="O62" i="35" s="1"/>
  <c r="P62" i="35" s="1"/>
  <c r="Q62" i="35" s="1"/>
  <c r="R62" i="35" s="1"/>
  <c r="S62" i="35" s="1"/>
  <c r="T62" i="35" s="1"/>
  <c r="U62" i="35" s="1"/>
  <c r="V62" i="35" s="1"/>
  <c r="W62" i="35" s="1"/>
  <c r="X62" i="35" s="1"/>
  <c r="Y62" i="35" s="1"/>
  <c r="Z62" i="35" s="1"/>
  <c r="AA62" i="35" s="1"/>
  <c r="AB62" i="35" s="1"/>
  <c r="AC62" i="35" s="1"/>
  <c r="AD62" i="35" s="1"/>
  <c r="AE62" i="35" s="1"/>
  <c r="I63" i="35"/>
  <c r="J63" i="35" s="1"/>
  <c r="K63" i="35" s="1"/>
  <c r="L63" i="35" s="1"/>
  <c r="M63" i="35" s="1"/>
  <c r="N63" i="35" s="1"/>
  <c r="O63" i="35" s="1"/>
  <c r="P63" i="35" s="1"/>
  <c r="Q63" i="35" s="1"/>
  <c r="R63" i="35" s="1"/>
  <c r="S63" i="35" s="1"/>
  <c r="T63" i="35" s="1"/>
  <c r="U63" i="35" s="1"/>
  <c r="V63" i="35" s="1"/>
  <c r="W63" i="35" s="1"/>
  <c r="X63" i="35" s="1"/>
  <c r="Y63" i="35" s="1"/>
  <c r="Z63" i="35" s="1"/>
  <c r="AA63" i="35" s="1"/>
  <c r="AB63" i="35" s="1"/>
  <c r="AC63" i="35" s="1"/>
  <c r="AD63" i="35" s="1"/>
  <c r="AE63" i="35" s="1"/>
  <c r="J68" i="35"/>
  <c r="K68" i="35" s="1"/>
  <c r="L68" i="35" s="1"/>
  <c r="M68" i="35" s="1"/>
  <c r="N68" i="35" s="1"/>
  <c r="O68" i="35" s="1"/>
  <c r="P68" i="35" s="1"/>
  <c r="Q68" i="35" s="1"/>
  <c r="R68" i="35" s="1"/>
  <c r="S68" i="35" s="1"/>
  <c r="T68" i="35" s="1"/>
  <c r="U68" i="35" s="1"/>
  <c r="V68" i="35" s="1"/>
  <c r="W68" i="35" s="1"/>
  <c r="X68" i="35" s="1"/>
  <c r="Y68" i="35" s="1"/>
  <c r="Z68" i="35" s="1"/>
  <c r="AA68" i="35" s="1"/>
  <c r="AB68" i="35" s="1"/>
  <c r="AC68" i="35" s="1"/>
  <c r="AD68" i="35" s="1"/>
  <c r="AE68" i="35" s="1"/>
  <c r="J69" i="35"/>
  <c r="K69" i="35" s="1"/>
  <c r="L69" i="35" s="1"/>
  <c r="M69" i="35" s="1"/>
  <c r="N69" i="35" s="1"/>
  <c r="O69" i="35" s="1"/>
  <c r="P69" i="35" s="1"/>
  <c r="Q69" i="35" s="1"/>
  <c r="R69" i="35" s="1"/>
  <c r="S69" i="35" s="1"/>
  <c r="T69" i="35" s="1"/>
  <c r="U69" i="35" s="1"/>
  <c r="V69" i="35" s="1"/>
  <c r="W69" i="35" s="1"/>
  <c r="X69" i="35" s="1"/>
  <c r="Y69" i="35" s="1"/>
  <c r="Z69" i="35" s="1"/>
  <c r="AA69" i="35" s="1"/>
  <c r="AB69" i="35" s="1"/>
  <c r="AC69" i="35" s="1"/>
  <c r="AD69" i="35" s="1"/>
  <c r="AE69" i="35" s="1"/>
  <c r="K74" i="35"/>
  <c r="L74" i="35" s="1"/>
  <c r="M74" i="35" s="1"/>
  <c r="N74" i="35" s="1"/>
  <c r="O74" i="35" s="1"/>
  <c r="P74" i="35" s="1"/>
  <c r="Q74" i="35" s="1"/>
  <c r="R74" i="35" s="1"/>
  <c r="S74" i="35" s="1"/>
  <c r="T74" i="35" s="1"/>
  <c r="U74" i="35" s="1"/>
  <c r="V74" i="35" s="1"/>
  <c r="W74" i="35" s="1"/>
  <c r="X74" i="35" s="1"/>
  <c r="Y74" i="35" s="1"/>
  <c r="Z74" i="35" s="1"/>
  <c r="AA74" i="35" s="1"/>
  <c r="AB74" i="35" s="1"/>
  <c r="AC74" i="35" s="1"/>
  <c r="AD74" i="35" s="1"/>
  <c r="AE74" i="35" s="1"/>
  <c r="K75" i="35"/>
  <c r="L75" i="35" s="1"/>
  <c r="M75" i="35" s="1"/>
  <c r="N75" i="35" s="1"/>
  <c r="O75" i="35" s="1"/>
  <c r="P75" i="35" s="1"/>
  <c r="Q75" i="35" s="1"/>
  <c r="R75" i="35" s="1"/>
  <c r="S75" i="35" s="1"/>
  <c r="T75" i="35" s="1"/>
  <c r="U75" i="35" s="1"/>
  <c r="V75" i="35" s="1"/>
  <c r="W75" i="35" s="1"/>
  <c r="X75" i="35" s="1"/>
  <c r="Y75" i="35" s="1"/>
  <c r="Z75" i="35" s="1"/>
  <c r="AA75" i="35" s="1"/>
  <c r="AB75" i="35" s="1"/>
  <c r="AC75" i="35" s="1"/>
  <c r="AD75" i="35" s="1"/>
  <c r="AE75" i="35" s="1"/>
  <c r="L80" i="35"/>
  <c r="M80" i="35" s="1"/>
  <c r="N80" i="35" s="1"/>
  <c r="O80" i="35" s="1"/>
  <c r="P80" i="35" s="1"/>
  <c r="Q80" i="35" s="1"/>
  <c r="R80" i="35" s="1"/>
  <c r="S80" i="35" s="1"/>
  <c r="T80" i="35" s="1"/>
  <c r="U80" i="35" s="1"/>
  <c r="V80" i="35" s="1"/>
  <c r="W80" i="35" s="1"/>
  <c r="X80" i="35" s="1"/>
  <c r="Y80" i="35" s="1"/>
  <c r="Z80" i="35" s="1"/>
  <c r="AA80" i="35" s="1"/>
  <c r="AB80" i="35" s="1"/>
  <c r="AC80" i="35" s="1"/>
  <c r="AD80" i="35" s="1"/>
  <c r="AE80" i="35" s="1"/>
  <c r="L81" i="35"/>
  <c r="M81" i="35" s="1"/>
  <c r="N81" i="35" s="1"/>
  <c r="O81" i="35" s="1"/>
  <c r="P81" i="35" s="1"/>
  <c r="Q81" i="35" s="1"/>
  <c r="R81" i="35" s="1"/>
  <c r="S81" i="35" s="1"/>
  <c r="T81" i="35" s="1"/>
  <c r="U81" i="35" s="1"/>
  <c r="V81" i="35" s="1"/>
  <c r="W81" i="35" s="1"/>
  <c r="X81" i="35" s="1"/>
  <c r="Y81" i="35" s="1"/>
  <c r="Z81" i="35" s="1"/>
  <c r="AA81" i="35" s="1"/>
  <c r="AB81" i="35" s="1"/>
  <c r="AC81" i="35" s="1"/>
  <c r="AD81" i="35" s="1"/>
  <c r="AE81" i="35" s="1"/>
  <c r="G97" i="35"/>
  <c r="G49" i="35" s="1"/>
  <c r="H49" i="35" s="1"/>
  <c r="I49" i="35" s="1"/>
  <c r="J49" i="35" s="1"/>
  <c r="K49" i="35" s="1"/>
  <c r="L49" i="35" s="1"/>
  <c r="M49" i="35" s="1"/>
  <c r="N49" i="35" s="1"/>
  <c r="O49" i="35" s="1"/>
  <c r="P49" i="35" s="1"/>
  <c r="Q49" i="35" s="1"/>
  <c r="R49" i="35" s="1"/>
  <c r="S49" i="35" s="1"/>
  <c r="T49" i="35" s="1"/>
  <c r="U49" i="35" s="1"/>
  <c r="V49" i="35" s="1"/>
  <c r="W49" i="35" s="1"/>
  <c r="X49" i="35" s="1"/>
  <c r="Y49" i="35" s="1"/>
  <c r="Z49" i="35" s="1"/>
  <c r="AA49" i="35" s="1"/>
  <c r="AB49" i="35" s="1"/>
  <c r="AC49" i="35" s="1"/>
  <c r="AD49" i="35" s="1"/>
  <c r="AE49" i="35" s="1"/>
  <c r="H97" i="35"/>
  <c r="H55" i="35" s="1"/>
  <c r="I55" i="35" s="1"/>
  <c r="J55" i="35" s="1"/>
  <c r="K55" i="35" s="1"/>
  <c r="L55" i="35" s="1"/>
  <c r="M55" i="35" s="1"/>
  <c r="N55" i="35" s="1"/>
  <c r="O55" i="35" s="1"/>
  <c r="P55" i="35" s="1"/>
  <c r="Q55" i="35" s="1"/>
  <c r="R55" i="35" s="1"/>
  <c r="S55" i="35" s="1"/>
  <c r="T55" i="35" s="1"/>
  <c r="U55" i="35" s="1"/>
  <c r="V55" i="35" s="1"/>
  <c r="W55" i="35" s="1"/>
  <c r="X55" i="35" s="1"/>
  <c r="Y55" i="35" s="1"/>
  <c r="Z55" i="35" s="1"/>
  <c r="AA55" i="35" s="1"/>
  <c r="AB55" i="35" s="1"/>
  <c r="AC55" i="35" s="1"/>
  <c r="AD55" i="35" s="1"/>
  <c r="AE55" i="35" s="1"/>
  <c r="I97" i="35"/>
  <c r="I61" i="35" s="1"/>
  <c r="J61" i="35" s="1"/>
  <c r="K61" i="35" s="1"/>
  <c r="L61" i="35" s="1"/>
  <c r="M61" i="35" s="1"/>
  <c r="N61" i="35" s="1"/>
  <c r="O61" i="35" s="1"/>
  <c r="P61" i="35" s="1"/>
  <c r="Q61" i="35" s="1"/>
  <c r="R61" i="35" s="1"/>
  <c r="S61" i="35" s="1"/>
  <c r="T61" i="35" s="1"/>
  <c r="U61" i="35" s="1"/>
  <c r="V61" i="35" s="1"/>
  <c r="W61" i="35" s="1"/>
  <c r="X61" i="35" s="1"/>
  <c r="Y61" i="35" s="1"/>
  <c r="Z61" i="35" s="1"/>
  <c r="AA61" i="35" s="1"/>
  <c r="AB61" i="35" s="1"/>
  <c r="AC61" i="35" s="1"/>
  <c r="AD61" i="35" s="1"/>
  <c r="AE61" i="35" s="1"/>
  <c r="C102" i="35"/>
  <c r="D104" i="35"/>
  <c r="D106" i="35"/>
  <c r="E110" i="35"/>
  <c r="E111" i="35"/>
  <c r="E112" i="35"/>
  <c r="E113" i="35"/>
  <c r="E114" i="35"/>
  <c r="E115" i="35"/>
  <c r="E116" i="35"/>
  <c r="E117" i="35"/>
  <c r="E118" i="35"/>
  <c r="E119" i="35"/>
  <c r="E120" i="35"/>
  <c r="E121" i="35"/>
  <c r="C122" i="35"/>
  <c r="E122" i="35"/>
  <c r="C123" i="35"/>
  <c r="E123" i="35"/>
  <c r="H126" i="35"/>
  <c r="I126" i="35"/>
  <c r="L126" i="35"/>
  <c r="P126" i="35"/>
  <c r="X126" i="35"/>
  <c r="H19" i="31"/>
  <c r="I19" i="31" s="1"/>
  <c r="J19" i="31" s="1"/>
  <c r="K19" i="31" s="1"/>
  <c r="L19" i="31" s="1"/>
  <c r="M19" i="31" s="1"/>
  <c r="N19" i="31" s="1"/>
  <c r="O19" i="31" s="1"/>
  <c r="P19" i="31" s="1"/>
  <c r="Q19" i="31" s="1"/>
  <c r="R19" i="31" s="1"/>
  <c r="S19" i="31" s="1"/>
  <c r="T19" i="31" s="1"/>
  <c r="U19" i="31" s="1"/>
  <c r="H18" i="31"/>
  <c r="I18" i="31" s="1"/>
  <c r="J18" i="31" s="1"/>
  <c r="K18" i="31" s="1"/>
  <c r="L18" i="31" s="1"/>
  <c r="M18" i="31" s="1"/>
  <c r="N18" i="31" s="1"/>
  <c r="O18" i="31" s="1"/>
  <c r="P18" i="31" s="1"/>
  <c r="Q18" i="31" s="1"/>
  <c r="R18" i="31" s="1"/>
  <c r="S18" i="31" s="1"/>
  <c r="T18" i="31" s="1"/>
  <c r="U18" i="31" s="1"/>
  <c r="H15" i="31"/>
  <c r="I15" i="31" s="1"/>
  <c r="J15" i="31" s="1"/>
  <c r="K15" i="31" s="1"/>
  <c r="L15" i="31" s="1"/>
  <c r="M15" i="31" s="1"/>
  <c r="N15" i="31" s="1"/>
  <c r="O15" i="31" s="1"/>
  <c r="P15" i="31" s="1"/>
  <c r="Q15" i="31" s="1"/>
  <c r="R15" i="31" s="1"/>
  <c r="S15" i="31" s="1"/>
  <c r="T15" i="31" s="1"/>
  <c r="U15" i="31" s="1"/>
  <c r="H13" i="31"/>
  <c r="I13" i="31" s="1"/>
  <c r="J13" i="31" s="1"/>
  <c r="K13" i="31" s="1"/>
  <c r="L13" i="31" s="1"/>
  <c r="M13" i="31" s="1"/>
  <c r="N13" i="31" s="1"/>
  <c r="O13" i="31" s="1"/>
  <c r="P13" i="31" s="1"/>
  <c r="Q13" i="31" s="1"/>
  <c r="R13" i="31" s="1"/>
  <c r="S13" i="31" s="1"/>
  <c r="T13" i="31" s="1"/>
  <c r="U13" i="31" s="1"/>
  <c r="C12" i="31"/>
  <c r="D12" i="31" s="1"/>
  <c r="E12" i="31" s="1"/>
  <c r="F12" i="31" s="1"/>
  <c r="G12" i="31" s="1"/>
  <c r="H12" i="31" s="1"/>
  <c r="I12" i="31" s="1"/>
  <c r="J12" i="31" s="1"/>
  <c r="K12" i="31" s="1"/>
  <c r="L12" i="31" s="1"/>
  <c r="M12" i="31" s="1"/>
  <c r="N12" i="31" s="1"/>
  <c r="O12" i="31" s="1"/>
  <c r="P12" i="31" s="1"/>
  <c r="Q12" i="31" s="1"/>
  <c r="R12" i="31" s="1"/>
  <c r="S12" i="31" s="1"/>
  <c r="T12" i="31" s="1"/>
  <c r="U12" i="31" s="1"/>
  <c r="B12" i="31"/>
  <c r="D11" i="31"/>
  <c r="C11" i="31"/>
  <c r="B11" i="31"/>
  <c r="B14" i="31" s="1"/>
  <c r="B9" i="31"/>
  <c r="C8" i="31"/>
  <c r="D8" i="31" s="1"/>
  <c r="E8" i="31" s="1"/>
  <c r="F8" i="31" s="1"/>
  <c r="G8" i="31" s="1"/>
  <c r="H8" i="31" s="1"/>
  <c r="I8" i="31" s="1"/>
  <c r="J8" i="31" s="1"/>
  <c r="K8" i="31" s="1"/>
  <c r="L8" i="31" s="1"/>
  <c r="M8" i="31" s="1"/>
  <c r="N8" i="31" s="1"/>
  <c r="O8" i="31" s="1"/>
  <c r="P8" i="31" s="1"/>
  <c r="Q8" i="31" s="1"/>
  <c r="R8" i="31" s="1"/>
  <c r="S8" i="31" s="1"/>
  <c r="T8" i="31" s="1"/>
  <c r="U8" i="31" s="1"/>
  <c r="C7" i="31"/>
  <c r="D7" i="31" s="1"/>
  <c r="E7" i="31" s="1"/>
  <c r="F7" i="31" s="1"/>
  <c r="G7" i="31" s="1"/>
  <c r="H7" i="31" s="1"/>
  <c r="I7" i="31" s="1"/>
  <c r="J7" i="31" s="1"/>
  <c r="K7" i="31" s="1"/>
  <c r="L7" i="31" s="1"/>
  <c r="M7" i="31" s="1"/>
  <c r="N7" i="31" s="1"/>
  <c r="O7" i="31" s="1"/>
  <c r="P7" i="31" s="1"/>
  <c r="Q7" i="31" s="1"/>
  <c r="R7" i="31" s="1"/>
  <c r="S7" i="31" s="1"/>
  <c r="T7" i="31" s="1"/>
  <c r="U7" i="31" s="1"/>
  <c r="C6" i="31"/>
  <c r="D6" i="31" s="1"/>
  <c r="E6" i="31" s="1"/>
  <c r="F6" i="31" s="1"/>
  <c r="G6" i="31" s="1"/>
  <c r="H6" i="31" s="1"/>
  <c r="I6" i="31" s="1"/>
  <c r="J6" i="31" s="1"/>
  <c r="K6" i="31" s="1"/>
  <c r="L6" i="31" s="1"/>
  <c r="M6" i="31" s="1"/>
  <c r="N6" i="31" s="1"/>
  <c r="O6" i="31" s="1"/>
  <c r="P6" i="31" s="1"/>
  <c r="Q6" i="31" s="1"/>
  <c r="R6" i="31" s="1"/>
  <c r="S6" i="31" s="1"/>
  <c r="T6" i="31" s="1"/>
  <c r="U6" i="31" s="1"/>
  <c r="C5" i="31"/>
  <c r="C3" i="31"/>
  <c r="F43" i="30"/>
  <c r="F44" i="30" s="1"/>
  <c r="E43" i="30"/>
  <c r="E44" i="30" s="1"/>
  <c r="D43" i="30"/>
  <c r="D44" i="30" s="1"/>
  <c r="R39" i="30"/>
  <c r="J39" i="30"/>
  <c r="R38" i="30"/>
  <c r="J38" i="30"/>
  <c r="R37" i="30"/>
  <c r="J37" i="30"/>
  <c r="R36" i="30"/>
  <c r="J36" i="30"/>
  <c r="R35" i="30"/>
  <c r="J35" i="30"/>
  <c r="R34" i="30"/>
  <c r="J34" i="30"/>
  <c r="R33" i="30"/>
  <c r="J33" i="30"/>
  <c r="R32" i="30"/>
  <c r="J32" i="30"/>
  <c r="R31" i="30"/>
  <c r="J31" i="30"/>
  <c r="R30" i="30"/>
  <c r="J30" i="30"/>
  <c r="R29" i="30"/>
  <c r="J29" i="30"/>
  <c r="R28" i="30"/>
  <c r="J28" i="30"/>
  <c r="R27" i="30"/>
  <c r="J27" i="30"/>
  <c r="R26" i="30"/>
  <c r="J26" i="30"/>
  <c r="R25" i="30"/>
  <c r="J25" i="30"/>
  <c r="R24" i="30"/>
  <c r="J24" i="30"/>
  <c r="R23" i="30"/>
  <c r="J23" i="30"/>
  <c r="R22" i="30"/>
  <c r="J22" i="30"/>
  <c r="R21" i="30"/>
  <c r="J21" i="30"/>
  <c r="B21" i="30"/>
  <c r="B22" i="30" s="1"/>
  <c r="B23" i="30" s="1"/>
  <c r="B24" i="30" s="1"/>
  <c r="B25" i="30" s="1"/>
  <c r="B26" i="30" s="1"/>
  <c r="B27" i="30" s="1"/>
  <c r="B28" i="30" s="1"/>
  <c r="B29" i="30" s="1"/>
  <c r="B30" i="30" s="1"/>
  <c r="B31" i="30" s="1"/>
  <c r="B32" i="30" s="1"/>
  <c r="B33" i="30" s="1"/>
  <c r="B34" i="30" s="1"/>
  <c r="B35" i="30" s="1"/>
  <c r="B36" i="30" s="1"/>
  <c r="B37" i="30" s="1"/>
  <c r="B38" i="30" s="1"/>
  <c r="B39" i="30" s="1"/>
  <c r="R20" i="30"/>
  <c r="J20" i="30"/>
  <c r="J43" i="30" s="1"/>
  <c r="R19" i="30"/>
  <c r="R18" i="30"/>
  <c r="R17" i="30"/>
  <c r="R16" i="30"/>
  <c r="R15" i="30"/>
  <c r="S14" i="30"/>
  <c r="S15" i="30" s="1"/>
  <c r="S16" i="30" s="1"/>
  <c r="S17" i="30" s="1"/>
  <c r="S18" i="30" s="1"/>
  <c r="S13" i="30"/>
  <c r="B9" i="30"/>
  <c r="C8" i="30"/>
  <c r="C9" i="30" s="1"/>
  <c r="A7" i="29"/>
  <c r="D15" i="36" l="1"/>
  <c r="G96" i="35"/>
  <c r="B12" i="43"/>
  <c r="D13" i="39"/>
  <c r="D106" i="36" s="1"/>
  <c r="G106" i="36" s="1"/>
  <c r="D124" i="36" s="1"/>
  <c r="D7" i="39"/>
  <c r="D103" i="35" s="1"/>
  <c r="D9" i="39"/>
  <c r="D105" i="35" s="1"/>
  <c r="J105" i="35" s="1"/>
  <c r="D11" i="39"/>
  <c r="D104" i="36" s="1"/>
  <c r="G104" i="36" s="1"/>
  <c r="D112" i="36" s="1" a="1"/>
  <c r="G11" i="43"/>
  <c r="K6" i="35"/>
  <c r="S19" i="30"/>
  <c r="S20" i="30" s="1"/>
  <c r="D3" i="31"/>
  <c r="D12" i="43"/>
  <c r="C9" i="31"/>
  <c r="D60" i="35"/>
  <c r="F5" i="43"/>
  <c r="G6" i="35"/>
  <c r="L7" i="35"/>
  <c r="B5" i="43"/>
  <c r="C10" i="43"/>
  <c r="K106" i="35"/>
  <c r="D8" i="30"/>
  <c r="E8" i="30" s="1"/>
  <c r="C14" i="31"/>
  <c r="D55" i="36"/>
  <c r="D56" i="36" s="1"/>
  <c r="D57" i="36" s="1"/>
  <c r="D24" i="36"/>
  <c r="A27" i="54"/>
  <c r="B26" i="54"/>
  <c r="L106" i="35"/>
  <c r="I104" i="35"/>
  <c r="G106" i="35"/>
  <c r="D123" i="35" s="1"/>
  <c r="F123" i="35" s="1"/>
  <c r="J104" i="35"/>
  <c r="H106" i="35"/>
  <c r="L104" i="35"/>
  <c r="J106" i="35"/>
  <c r="I103" i="35"/>
  <c r="R12" i="36"/>
  <c r="O13" i="36"/>
  <c r="AA13" i="36"/>
  <c r="AB13" i="36"/>
  <c r="Q13" i="36"/>
  <c r="AC13" i="36"/>
  <c r="R13" i="36"/>
  <c r="AD13" i="36"/>
  <c r="AE13" i="36"/>
  <c r="I13" i="36"/>
  <c r="U13" i="36"/>
  <c r="V13" i="36"/>
  <c r="L13" i="36"/>
  <c r="X13" i="36"/>
  <c r="M13" i="36"/>
  <c r="Y13" i="36"/>
  <c r="N13" i="36"/>
  <c r="Z13" i="36"/>
  <c r="Z12" i="36"/>
  <c r="G105" i="36"/>
  <c r="D118" i="36" s="1" a="1"/>
  <c r="H13" i="36"/>
  <c r="K13" i="36"/>
  <c r="T13" i="36"/>
  <c r="W13" i="36"/>
  <c r="I18" i="35"/>
  <c r="G12" i="35"/>
  <c r="S12" i="35"/>
  <c r="AE12" i="35"/>
  <c r="Q13" i="35"/>
  <c r="AC13" i="35"/>
  <c r="O14" i="35"/>
  <c r="AA14" i="35"/>
  <c r="Y15" i="35"/>
  <c r="H12" i="35"/>
  <c r="T12" i="35"/>
  <c r="R13" i="35"/>
  <c r="AD13" i="35"/>
  <c r="P14" i="35"/>
  <c r="AB14" i="35"/>
  <c r="Z15" i="35"/>
  <c r="I12" i="35"/>
  <c r="U12" i="35"/>
  <c r="G13" i="35"/>
  <c r="S13" i="35"/>
  <c r="AE13" i="35"/>
  <c r="Q14" i="35"/>
  <c r="AC14" i="35"/>
  <c r="O15" i="35"/>
  <c r="AA15" i="35"/>
  <c r="J12" i="35"/>
  <c r="V12" i="35"/>
  <c r="H13" i="35"/>
  <c r="T13" i="35"/>
  <c r="R14" i="35"/>
  <c r="AD14" i="35"/>
  <c r="AB15" i="35"/>
  <c r="K12" i="35"/>
  <c r="W12" i="35"/>
  <c r="I13" i="35"/>
  <c r="U13" i="35"/>
  <c r="G14" i="35"/>
  <c r="S14" i="35"/>
  <c r="AE14" i="35"/>
  <c r="AC15" i="35"/>
  <c r="L12" i="35"/>
  <c r="X12" i="35"/>
  <c r="J13" i="35"/>
  <c r="V13" i="35"/>
  <c r="H14" i="35"/>
  <c r="T14" i="35"/>
  <c r="R15" i="35"/>
  <c r="AD15" i="35"/>
  <c r="M12" i="35"/>
  <c r="Y12" i="35"/>
  <c r="K13" i="35"/>
  <c r="W13" i="35"/>
  <c r="I14" i="35"/>
  <c r="U14" i="35"/>
  <c r="AE15" i="35"/>
  <c r="O12" i="35"/>
  <c r="AA12" i="35"/>
  <c r="M13" i="35"/>
  <c r="Y13" i="35"/>
  <c r="K14" i="35"/>
  <c r="W14" i="35"/>
  <c r="AC12" i="35"/>
  <c r="J14" i="35"/>
  <c r="L15" i="35"/>
  <c r="AD12" i="35"/>
  <c r="L14" i="35"/>
  <c r="T15" i="35"/>
  <c r="M14" i="35"/>
  <c r="V15" i="35"/>
  <c r="L13" i="35"/>
  <c r="N14" i="35"/>
  <c r="W15" i="35"/>
  <c r="N13" i="35"/>
  <c r="V14" i="35"/>
  <c r="X15" i="35"/>
  <c r="P12" i="35"/>
  <c r="X13" i="35"/>
  <c r="Z14" i="35"/>
  <c r="Q12" i="35"/>
  <c r="Z13" i="35"/>
  <c r="R12" i="35"/>
  <c r="AA13" i="35"/>
  <c r="H15" i="35"/>
  <c r="AB13" i="35"/>
  <c r="X14" i="35"/>
  <c r="Y14" i="35"/>
  <c r="J15" i="35"/>
  <c r="N12" i="35"/>
  <c r="K15" i="35"/>
  <c r="Z12" i="35"/>
  <c r="AB12" i="35"/>
  <c r="K105" i="35"/>
  <c r="L103" i="35"/>
  <c r="K103" i="35"/>
  <c r="P13" i="35"/>
  <c r="H5" i="43"/>
  <c r="M6" i="35"/>
  <c r="H10" i="43"/>
  <c r="M96" i="35" s="1"/>
  <c r="O13" i="35"/>
  <c r="H105" i="35"/>
  <c r="J103" i="35"/>
  <c r="L18" i="35"/>
  <c r="X18" i="35"/>
  <c r="M18" i="35"/>
  <c r="Y18" i="35"/>
  <c r="N18" i="35"/>
  <c r="Z18" i="35"/>
  <c r="O18" i="35"/>
  <c r="AA18" i="35"/>
  <c r="P18" i="35"/>
  <c r="AB18" i="35"/>
  <c r="Q18" i="35"/>
  <c r="AC18" i="35"/>
  <c r="R18" i="35"/>
  <c r="AD18" i="35"/>
  <c r="H18" i="35"/>
  <c r="T18" i="35"/>
  <c r="D19" i="35"/>
  <c r="W18" i="35"/>
  <c r="AE18" i="35"/>
  <c r="D24" i="35"/>
  <c r="J18" i="35"/>
  <c r="K18" i="35"/>
  <c r="S18" i="35"/>
  <c r="G103" i="35"/>
  <c r="H103" i="35"/>
  <c r="I106" i="35"/>
  <c r="K104" i="35"/>
  <c r="H104" i="35"/>
  <c r="L105" i="35"/>
  <c r="G104" i="35"/>
  <c r="M15" i="35"/>
  <c r="K4" i="43"/>
  <c r="J2" i="43"/>
  <c r="J3" i="43"/>
  <c r="U15" i="35"/>
  <c r="I15" i="35"/>
  <c r="H6" i="43"/>
  <c r="H11" i="43"/>
  <c r="M97" i="35" s="1"/>
  <c r="S15" i="35"/>
  <c r="G15" i="35"/>
  <c r="Q15" i="35"/>
  <c r="P15" i="35"/>
  <c r="D66" i="36"/>
  <c r="D61" i="36"/>
  <c r="D62" i="36" s="1"/>
  <c r="D63" i="36" s="1"/>
  <c r="B23" i="38"/>
  <c r="A24" i="38"/>
  <c r="N15" i="35"/>
  <c r="T15" i="36"/>
  <c r="H15" i="36"/>
  <c r="W14" i="36"/>
  <c r="K14" i="36"/>
  <c r="AE15" i="36"/>
  <c r="S15" i="36"/>
  <c r="G15" i="36"/>
  <c r="V14" i="36"/>
  <c r="J14" i="36"/>
  <c r="AB12" i="36"/>
  <c r="I3" i="43"/>
  <c r="AD15" i="36"/>
  <c r="R15" i="36"/>
  <c r="U14" i="36"/>
  <c r="I14" i="36"/>
  <c r="I2" i="43"/>
  <c r="AB15" i="36"/>
  <c r="P15" i="36"/>
  <c r="AE14" i="36"/>
  <c r="S14" i="36"/>
  <c r="G14" i="36"/>
  <c r="J13" i="36"/>
  <c r="Y12" i="36"/>
  <c r="AA15" i="36"/>
  <c r="O15" i="36"/>
  <c r="AD14" i="36"/>
  <c r="R14" i="36"/>
  <c r="E11" i="43"/>
  <c r="J97" i="35" s="1"/>
  <c r="F10" i="43"/>
  <c r="Y15" i="36"/>
  <c r="M15" i="36"/>
  <c r="AB14" i="36"/>
  <c r="P14" i="36"/>
  <c r="S13" i="36"/>
  <c r="G13" i="36"/>
  <c r="X15" i="36"/>
  <c r="L15" i="36"/>
  <c r="AA14" i="36"/>
  <c r="O14" i="36"/>
  <c r="W15" i="36"/>
  <c r="K15" i="36"/>
  <c r="Z14" i="36"/>
  <c r="N14" i="36"/>
  <c r="V15" i="36"/>
  <c r="J15" i="36"/>
  <c r="Y14" i="36"/>
  <c r="P13" i="36"/>
  <c r="AE12" i="36"/>
  <c r="U15" i="36"/>
  <c r="I15" i="36"/>
  <c r="X14" i="36"/>
  <c r="E3" i="31"/>
  <c r="F3" i="31" s="1"/>
  <c r="G3" i="31" s="1"/>
  <c r="H3" i="31" s="1"/>
  <c r="I3" i="31" s="1"/>
  <c r="J3" i="31" s="1"/>
  <c r="K3" i="31" s="1"/>
  <c r="L3" i="31" s="1"/>
  <c r="M3" i="31" s="1"/>
  <c r="N3" i="31" s="1"/>
  <c r="O3" i="31" s="1"/>
  <c r="P3" i="31" s="1"/>
  <c r="Q3" i="31" s="1"/>
  <c r="R3" i="31" s="1"/>
  <c r="S3" i="31" s="1"/>
  <c r="T3" i="31" s="1"/>
  <c r="U3" i="31" s="1"/>
  <c r="F8" i="30"/>
  <c r="E9" i="30"/>
  <c r="J44" i="30"/>
  <c r="E3" i="29"/>
  <c r="I23" i="28" s="1"/>
  <c r="S21" i="30"/>
  <c r="I20" i="30"/>
  <c r="H20" i="30"/>
  <c r="B16" i="31"/>
  <c r="D14" i="31"/>
  <c r="D9" i="30"/>
  <c r="D5" i="31"/>
  <c r="E11" i="31"/>
  <c r="C42" i="12"/>
  <c r="B25" i="27"/>
  <c r="C36" i="30" l="1"/>
  <c r="C24" i="30"/>
  <c r="C35" i="30"/>
  <c r="C23" i="30"/>
  <c r="C34" i="30"/>
  <c r="C33" i="30"/>
  <c r="C21" i="30"/>
  <c r="C32" i="30"/>
  <c r="C20" i="30"/>
  <c r="C31" i="30"/>
  <c r="C30" i="30"/>
  <c r="C22" i="30"/>
  <c r="C29" i="30"/>
  <c r="C28" i="30"/>
  <c r="C27" i="30"/>
  <c r="C39" i="30"/>
  <c r="C38" i="30"/>
  <c r="C26" i="30"/>
  <c r="C37" i="30"/>
  <c r="C25" i="30"/>
  <c r="I105" i="35"/>
  <c r="G105" i="35"/>
  <c r="D122" i="35" s="1"/>
  <c r="F122" i="35" s="1"/>
  <c r="J122" i="35" s="1"/>
  <c r="L12" i="36"/>
  <c r="H96" i="35"/>
  <c r="H54" i="35" s="1"/>
  <c r="I54" i="35" s="1"/>
  <c r="J54" i="35" s="1"/>
  <c r="K54" i="35" s="1"/>
  <c r="L54" i="35" s="1"/>
  <c r="M54" i="35" s="1"/>
  <c r="N54" i="35" s="1"/>
  <c r="O54" i="35" s="1"/>
  <c r="P54" i="35" s="1"/>
  <c r="Q54" i="35" s="1"/>
  <c r="R54" i="35" s="1"/>
  <c r="S54" i="35" s="1"/>
  <c r="T54" i="35" s="1"/>
  <c r="U54" i="35" s="1"/>
  <c r="V54" i="35" s="1"/>
  <c r="W54" i="35" s="1"/>
  <c r="X54" i="35" s="1"/>
  <c r="Y54" i="35" s="1"/>
  <c r="Z54" i="35" s="1"/>
  <c r="AA54" i="35" s="1"/>
  <c r="AB54" i="35" s="1"/>
  <c r="AC54" i="35" s="1"/>
  <c r="AD54" i="35" s="1"/>
  <c r="AE54" i="35" s="1"/>
  <c r="C12" i="43"/>
  <c r="J12" i="36"/>
  <c r="G90" i="35"/>
  <c r="X12" i="36"/>
  <c r="V12" i="36"/>
  <c r="O12" i="36"/>
  <c r="W12" i="36"/>
  <c r="AC12" i="36"/>
  <c r="AA12" i="36"/>
  <c r="G91" i="35"/>
  <c r="N12" i="36"/>
  <c r="Q12" i="36"/>
  <c r="L14" i="36"/>
  <c r="G48" i="35"/>
  <c r="H48" i="35" s="1"/>
  <c r="I48" i="35" s="1"/>
  <c r="J48" i="35" s="1"/>
  <c r="K48" i="35" s="1"/>
  <c r="L48" i="35" s="1"/>
  <c r="M48" i="35" s="1"/>
  <c r="N48" i="35" s="1"/>
  <c r="O48" i="35" s="1"/>
  <c r="P48" i="35" s="1"/>
  <c r="Q48" i="35" s="1"/>
  <c r="R48" i="35" s="1"/>
  <c r="S48" i="35" s="1"/>
  <c r="T48" i="35" s="1"/>
  <c r="U48" i="35" s="1"/>
  <c r="V48" i="35" s="1"/>
  <c r="W48" i="35" s="1"/>
  <c r="X48" i="35" s="1"/>
  <c r="Y48" i="35" s="1"/>
  <c r="Z48" i="35" s="1"/>
  <c r="AA48" i="35" s="1"/>
  <c r="AB48" i="35" s="1"/>
  <c r="AC48" i="35" s="1"/>
  <c r="AD48" i="35" s="1"/>
  <c r="AE48" i="35" s="1"/>
  <c r="K12" i="36"/>
  <c r="T12" i="36"/>
  <c r="AC15" i="36"/>
  <c r="N15" i="36"/>
  <c r="Q15" i="36"/>
  <c r="Z15" i="36"/>
  <c r="M12" i="36"/>
  <c r="H12" i="36"/>
  <c r="D30" i="36"/>
  <c r="D25" i="36"/>
  <c r="D26" i="36" s="1"/>
  <c r="D27" i="36" s="1"/>
  <c r="U18" i="35"/>
  <c r="AC14" i="36"/>
  <c r="T14" i="36"/>
  <c r="G89" i="35"/>
  <c r="D66" i="35"/>
  <c r="D61" i="35"/>
  <c r="D62" i="35" s="1"/>
  <c r="D63" i="35" s="1"/>
  <c r="Q14" i="36"/>
  <c r="U12" i="36"/>
  <c r="V18" i="35"/>
  <c r="C16" i="31"/>
  <c r="G21" i="30" s="1"/>
  <c r="H14" i="36"/>
  <c r="I12" i="36"/>
  <c r="S12" i="36"/>
  <c r="P12" i="36"/>
  <c r="G12" i="36"/>
  <c r="AD12" i="36"/>
  <c r="G12" i="43"/>
  <c r="L97" i="35"/>
  <c r="L79" i="35" s="1"/>
  <c r="M79" i="35" s="1"/>
  <c r="N79" i="35" s="1"/>
  <c r="O79" i="35" s="1"/>
  <c r="P79" i="35" s="1"/>
  <c r="Q79" i="35" s="1"/>
  <c r="R79" i="35" s="1"/>
  <c r="S79" i="35" s="1"/>
  <c r="T79" i="35" s="1"/>
  <c r="U79" i="35" s="1"/>
  <c r="V79" i="35" s="1"/>
  <c r="W79" i="35" s="1"/>
  <c r="X79" i="35" s="1"/>
  <c r="Y79" i="35" s="1"/>
  <c r="Z79" i="35" s="1"/>
  <c r="AA79" i="35" s="1"/>
  <c r="AB79" i="35" s="1"/>
  <c r="AC79" i="35" s="1"/>
  <c r="AD79" i="35" s="1"/>
  <c r="AE79" i="35" s="1"/>
  <c r="M14" i="36"/>
  <c r="D110" i="35" a="1"/>
  <c r="D113" i="35" s="1"/>
  <c r="A28" i="54"/>
  <c r="B27" i="54"/>
  <c r="D116" i="36"/>
  <c r="D112" i="36"/>
  <c r="D115" i="36"/>
  <c r="D117" i="36"/>
  <c r="D113" i="36"/>
  <c r="D114" i="36"/>
  <c r="K19" i="35"/>
  <c r="W19" i="35"/>
  <c r="L19" i="35"/>
  <c r="X19" i="35"/>
  <c r="M19" i="35"/>
  <c r="Y19" i="35"/>
  <c r="N19" i="35"/>
  <c r="Z19" i="35"/>
  <c r="O19" i="35"/>
  <c r="AA19" i="35"/>
  <c r="P19" i="35"/>
  <c r="AB19" i="35"/>
  <c r="Q19" i="35"/>
  <c r="AC19" i="35"/>
  <c r="S19" i="35"/>
  <c r="AE19" i="35"/>
  <c r="H19" i="35"/>
  <c r="H89" i="35" s="1"/>
  <c r="I19" i="35"/>
  <c r="J19" i="35"/>
  <c r="U19" i="35"/>
  <c r="V19" i="35"/>
  <c r="AD19" i="35"/>
  <c r="T19" i="35"/>
  <c r="D20" i="35"/>
  <c r="R19" i="35"/>
  <c r="H122" i="35"/>
  <c r="N122" i="35"/>
  <c r="I6" i="43"/>
  <c r="I11" i="43"/>
  <c r="N97" i="35" s="1"/>
  <c r="N7" i="35"/>
  <c r="E12" i="43"/>
  <c r="F12" i="43"/>
  <c r="K96" i="35"/>
  <c r="J11" i="43"/>
  <c r="O97" i="35" s="1"/>
  <c r="J6" i="43"/>
  <c r="O7" i="35"/>
  <c r="G123" i="35"/>
  <c r="S123" i="35"/>
  <c r="H123" i="35"/>
  <c r="T123" i="35"/>
  <c r="K123" i="35"/>
  <c r="W123" i="35"/>
  <c r="L123" i="35"/>
  <c r="X123" i="35"/>
  <c r="M123" i="35"/>
  <c r="Y123" i="35"/>
  <c r="O123" i="35"/>
  <c r="I123" i="35"/>
  <c r="V123" i="35"/>
  <c r="J123" i="35"/>
  <c r="N123" i="35"/>
  <c r="P123" i="35"/>
  <c r="Q123" i="35"/>
  <c r="R123" i="35"/>
  <c r="U123" i="35"/>
  <c r="Z123" i="35"/>
  <c r="J67" i="35"/>
  <c r="K67" i="35" s="1"/>
  <c r="L67" i="35" s="1"/>
  <c r="M67" i="35" s="1"/>
  <c r="N67" i="35" s="1"/>
  <c r="O67" i="35" s="1"/>
  <c r="P67" i="35" s="1"/>
  <c r="Q67" i="35" s="1"/>
  <c r="R67" i="35" s="1"/>
  <c r="S67" i="35" s="1"/>
  <c r="T67" i="35" s="1"/>
  <c r="U67" i="35" s="1"/>
  <c r="V67" i="35" s="1"/>
  <c r="W67" i="35" s="1"/>
  <c r="X67" i="35" s="1"/>
  <c r="Y67" i="35" s="1"/>
  <c r="Z67" i="35" s="1"/>
  <c r="AA67" i="35" s="1"/>
  <c r="AB67" i="35" s="1"/>
  <c r="AC67" i="35" s="1"/>
  <c r="AD67" i="35" s="1"/>
  <c r="AE67" i="35" s="1"/>
  <c r="C116" i="35" a="1"/>
  <c r="J5" i="43"/>
  <c r="J10" i="43"/>
  <c r="O96" i="35" s="1"/>
  <c r="O6" i="35"/>
  <c r="D67" i="36"/>
  <c r="D68" i="36" s="1"/>
  <c r="D69" i="36" s="1"/>
  <c r="D72" i="36"/>
  <c r="A25" i="38"/>
  <c r="B24" i="38"/>
  <c r="K3" i="43"/>
  <c r="K2" i="43"/>
  <c r="L4" i="43"/>
  <c r="D122" i="36"/>
  <c r="D118" i="36"/>
  <c r="D121" i="36"/>
  <c r="D119" i="36"/>
  <c r="D120" i="36"/>
  <c r="D123" i="36"/>
  <c r="B22" i="43"/>
  <c r="I5" i="43"/>
  <c r="I10" i="43"/>
  <c r="N96" i="35" s="1"/>
  <c r="N6" i="35"/>
  <c r="D116" i="35" a="1"/>
  <c r="I24" i="35"/>
  <c r="U24" i="35"/>
  <c r="J24" i="35"/>
  <c r="V24" i="35"/>
  <c r="K24" i="35"/>
  <c r="W24" i="35"/>
  <c r="L24" i="35"/>
  <c r="X24" i="35"/>
  <c r="M24" i="35"/>
  <c r="Y24" i="35"/>
  <c r="N24" i="35"/>
  <c r="Z24" i="35"/>
  <c r="O24" i="35"/>
  <c r="AA24" i="35"/>
  <c r="Q24" i="35"/>
  <c r="AC24" i="35"/>
  <c r="D25" i="35"/>
  <c r="D30" i="35"/>
  <c r="S24" i="35"/>
  <c r="T24" i="35"/>
  <c r="AB24" i="35"/>
  <c r="P24" i="35"/>
  <c r="R24" i="35"/>
  <c r="AD24" i="35"/>
  <c r="AE24" i="35"/>
  <c r="F9" i="30"/>
  <c r="G8" i="30"/>
  <c r="S22" i="30"/>
  <c r="I21" i="30"/>
  <c r="H21" i="30"/>
  <c r="F11" i="31"/>
  <c r="E14" i="31"/>
  <c r="D9" i="31"/>
  <c r="D16" i="31" s="1"/>
  <c r="E5" i="31"/>
  <c r="G20" i="30"/>
  <c r="T122" i="35" l="1"/>
  <c r="I122" i="35"/>
  <c r="G122" i="35"/>
  <c r="Y122" i="35"/>
  <c r="M122" i="35"/>
  <c r="S122" i="35"/>
  <c r="O122" i="35"/>
  <c r="L122" i="35"/>
  <c r="Z122" i="35"/>
  <c r="X122" i="35"/>
  <c r="R122" i="35"/>
  <c r="K122" i="35"/>
  <c r="Q122" i="35"/>
  <c r="V122" i="35"/>
  <c r="U122" i="35"/>
  <c r="W122" i="35"/>
  <c r="P122" i="35"/>
  <c r="G88" i="35"/>
  <c r="G127" i="35" s="1"/>
  <c r="B4" i="13" s="1"/>
  <c r="N20" i="12" s="1"/>
  <c r="H88" i="35"/>
  <c r="I88" i="35"/>
  <c r="D67" i="35"/>
  <c r="D68" i="35" s="1"/>
  <c r="D69" i="35" s="1"/>
  <c r="D72" i="35"/>
  <c r="G22" i="30"/>
  <c r="P22" i="30" s="1"/>
  <c r="P21" i="30"/>
  <c r="D36" i="36"/>
  <c r="D31" i="36"/>
  <c r="D32" i="36" s="1"/>
  <c r="D33" i="36" s="1"/>
  <c r="D111" i="35"/>
  <c r="D110" i="35"/>
  <c r="D112" i="35"/>
  <c r="D115" i="35"/>
  <c r="D114" i="35"/>
  <c r="B28" i="54"/>
  <c r="A29" i="54"/>
  <c r="B18" i="43"/>
  <c r="B23" i="43"/>
  <c r="B16" i="43"/>
  <c r="K72" i="35"/>
  <c r="L72" i="35" s="1"/>
  <c r="M72" i="35" s="1"/>
  <c r="N72" i="35" s="1"/>
  <c r="O72" i="35" s="1"/>
  <c r="P72" i="35" s="1"/>
  <c r="Q72" i="35" s="1"/>
  <c r="R72" i="35" s="1"/>
  <c r="S72" i="35" s="1"/>
  <c r="T72" i="35" s="1"/>
  <c r="U72" i="35" s="1"/>
  <c r="V72" i="35" s="1"/>
  <c r="W72" i="35" s="1"/>
  <c r="X72" i="35" s="1"/>
  <c r="Y72" i="35" s="1"/>
  <c r="Z72" i="35" s="1"/>
  <c r="AA72" i="35" s="1"/>
  <c r="AB72" i="35" s="1"/>
  <c r="AC72" i="35" s="1"/>
  <c r="AD72" i="35" s="1"/>
  <c r="AE72" i="35" s="1"/>
  <c r="C110" i="35" a="1"/>
  <c r="J20" i="35"/>
  <c r="V20" i="35"/>
  <c r="K20" i="35"/>
  <c r="W20" i="35"/>
  <c r="L20" i="35"/>
  <c r="X20" i="35"/>
  <c r="M20" i="35"/>
  <c r="Y20" i="35"/>
  <c r="N20" i="35"/>
  <c r="Z20" i="35"/>
  <c r="O20" i="35"/>
  <c r="AA20" i="35"/>
  <c r="P20" i="35"/>
  <c r="AB20" i="35"/>
  <c r="R20" i="35"/>
  <c r="AD20" i="35"/>
  <c r="I20" i="35"/>
  <c r="Q20" i="35"/>
  <c r="S20" i="35"/>
  <c r="T20" i="35"/>
  <c r="U20" i="35"/>
  <c r="D21" i="35"/>
  <c r="H20" i="35"/>
  <c r="H90" i="35" s="1"/>
  <c r="AC20" i="35"/>
  <c r="AE20" i="35"/>
  <c r="L2" i="43"/>
  <c r="L3" i="43"/>
  <c r="M4" i="43"/>
  <c r="C121" i="35"/>
  <c r="C120" i="35"/>
  <c r="C119" i="35"/>
  <c r="C116" i="35"/>
  <c r="C118" i="35"/>
  <c r="C117" i="35"/>
  <c r="I25" i="35"/>
  <c r="I89" i="35" s="1"/>
  <c r="U25" i="35"/>
  <c r="J25" i="35"/>
  <c r="V25" i="35"/>
  <c r="K25" i="35"/>
  <c r="W25" i="35"/>
  <c r="L25" i="35"/>
  <c r="X25" i="35"/>
  <c r="M25" i="35"/>
  <c r="Y25" i="35"/>
  <c r="N25" i="35"/>
  <c r="Z25" i="35"/>
  <c r="O25" i="35"/>
  <c r="AA25" i="35"/>
  <c r="Q25" i="35"/>
  <c r="AC25" i="35"/>
  <c r="P25" i="35"/>
  <c r="R25" i="35"/>
  <c r="S25" i="35"/>
  <c r="T25" i="35"/>
  <c r="AE25" i="35"/>
  <c r="D26" i="35"/>
  <c r="AD25" i="35"/>
  <c r="AB25" i="35"/>
  <c r="K10" i="43"/>
  <c r="P96" i="35" s="1"/>
  <c r="K5" i="43"/>
  <c r="P6" i="35"/>
  <c r="B13" i="43"/>
  <c r="K11" i="43"/>
  <c r="P97" i="35" s="1"/>
  <c r="K6" i="43"/>
  <c r="P7" i="35"/>
  <c r="J30" i="35"/>
  <c r="J88" i="35" s="1"/>
  <c r="V30" i="35"/>
  <c r="K30" i="35"/>
  <c r="W30" i="35"/>
  <c r="L30" i="35"/>
  <c r="X30" i="35"/>
  <c r="M30" i="35"/>
  <c r="Y30" i="35"/>
  <c r="N30" i="35"/>
  <c r="Z30" i="35"/>
  <c r="O30" i="35"/>
  <c r="AA30" i="35"/>
  <c r="P30" i="35"/>
  <c r="AB30" i="35"/>
  <c r="R30" i="35"/>
  <c r="AD30" i="35"/>
  <c r="Q30" i="35"/>
  <c r="S30" i="35"/>
  <c r="T30" i="35"/>
  <c r="U30" i="35"/>
  <c r="D31" i="35"/>
  <c r="D36" i="35"/>
  <c r="AC30" i="35"/>
  <c r="AE30" i="35"/>
  <c r="D116" i="35"/>
  <c r="D117" i="35"/>
  <c r="D120" i="35"/>
  <c r="D119" i="35"/>
  <c r="D121" i="35"/>
  <c r="D118" i="35"/>
  <c r="B25" i="38"/>
  <c r="A26" i="38"/>
  <c r="D78" i="36"/>
  <c r="D79" i="36" s="1"/>
  <c r="D80" i="36" s="1"/>
  <c r="D81" i="36" s="1"/>
  <c r="D73" i="36"/>
  <c r="D74" i="36" s="1"/>
  <c r="D75" i="36" s="1"/>
  <c r="H22" i="30"/>
  <c r="S23" i="30"/>
  <c r="I22" i="30"/>
  <c r="F14" i="31"/>
  <c r="G11" i="31"/>
  <c r="E9" i="31"/>
  <c r="E16" i="31" s="1"/>
  <c r="F5" i="31"/>
  <c r="G9" i="30"/>
  <c r="H8" i="30"/>
  <c r="P20" i="30"/>
  <c r="F119" i="35" l="1"/>
  <c r="Z119" i="35" s="1"/>
  <c r="G23" i="30"/>
  <c r="D37" i="36"/>
  <c r="D38" i="36" s="1"/>
  <c r="D39" i="36" s="1"/>
  <c r="D42" i="36"/>
  <c r="D43" i="36" s="1"/>
  <c r="D44" i="36" s="1"/>
  <c r="D45" i="36" s="1"/>
  <c r="D78" i="35"/>
  <c r="D79" i="35" s="1"/>
  <c r="D80" i="35" s="1"/>
  <c r="D81" i="35" s="1"/>
  <c r="D73" i="35"/>
  <c r="D74" i="35" s="1"/>
  <c r="D75" i="35" s="1"/>
  <c r="A30" i="54"/>
  <c r="B29" i="54"/>
  <c r="F120" i="35"/>
  <c r="Z120" i="35" s="1"/>
  <c r="F121" i="35"/>
  <c r="P121" i="35" s="1"/>
  <c r="M2" i="43"/>
  <c r="M3" i="43"/>
  <c r="N4" i="43"/>
  <c r="L11" i="43"/>
  <c r="Q97" i="35" s="1"/>
  <c r="L6" i="43"/>
  <c r="Q7" i="35"/>
  <c r="L10" i="43"/>
  <c r="Q96" i="35" s="1"/>
  <c r="L5" i="43"/>
  <c r="Q6" i="35"/>
  <c r="O36" i="35"/>
  <c r="AA36" i="35"/>
  <c r="P36" i="35"/>
  <c r="AB36" i="35"/>
  <c r="Q36" i="35"/>
  <c r="AC36" i="35"/>
  <c r="R36" i="35"/>
  <c r="AD36" i="35"/>
  <c r="S36" i="35"/>
  <c r="AE36" i="35"/>
  <c r="T36" i="35"/>
  <c r="D37" i="35"/>
  <c r="U36" i="35"/>
  <c r="K36" i="35"/>
  <c r="K88" i="35" s="1"/>
  <c r="W36" i="35"/>
  <c r="Z36" i="35"/>
  <c r="M36" i="35"/>
  <c r="N36" i="35"/>
  <c r="L36" i="35"/>
  <c r="V36" i="35"/>
  <c r="X36" i="35"/>
  <c r="D42" i="35"/>
  <c r="Y36" i="35"/>
  <c r="B26" i="38"/>
  <c r="A27" i="38"/>
  <c r="C111" i="35"/>
  <c r="F111" i="35" s="1"/>
  <c r="C115" i="35"/>
  <c r="F115" i="35" s="1"/>
  <c r="C114" i="35"/>
  <c r="F114" i="35" s="1"/>
  <c r="C110" i="35"/>
  <c r="F110" i="35" s="1"/>
  <c r="C112" i="35"/>
  <c r="F112" i="35" s="1"/>
  <c r="C113" i="35"/>
  <c r="F113" i="35" s="1"/>
  <c r="F117" i="35"/>
  <c r="I21" i="35"/>
  <c r="U21" i="35"/>
  <c r="J21" i="35"/>
  <c r="V21" i="35"/>
  <c r="K21" i="35"/>
  <c r="W21" i="35"/>
  <c r="L21" i="35"/>
  <c r="X21" i="35"/>
  <c r="M21" i="35"/>
  <c r="Y21" i="35"/>
  <c r="N21" i="35"/>
  <c r="Z21" i="35"/>
  <c r="O21" i="35"/>
  <c r="AA21" i="35"/>
  <c r="Q21" i="35"/>
  <c r="AC21" i="35"/>
  <c r="T21" i="35"/>
  <c r="AB21" i="35"/>
  <c r="AD21" i="35"/>
  <c r="AE21" i="35"/>
  <c r="H21" i="35"/>
  <c r="H91" i="35" s="1"/>
  <c r="H127" i="35" s="1"/>
  <c r="P21" i="35"/>
  <c r="R21" i="35"/>
  <c r="S21" i="35"/>
  <c r="L6" i="36"/>
  <c r="L48" i="36" s="1"/>
  <c r="L88" i="36" s="1"/>
  <c r="X6" i="36"/>
  <c r="X48" i="36" s="1"/>
  <c r="X88" i="36" s="1"/>
  <c r="M6" i="36"/>
  <c r="M48" i="36" s="1"/>
  <c r="M88" i="36" s="1"/>
  <c r="Y6" i="36"/>
  <c r="Y48" i="36" s="1"/>
  <c r="Y88" i="36" s="1"/>
  <c r="N6" i="36"/>
  <c r="N48" i="36" s="1"/>
  <c r="N88" i="36" s="1"/>
  <c r="Z6" i="36"/>
  <c r="Z48" i="36" s="1"/>
  <c r="Z88" i="36" s="1"/>
  <c r="O6" i="36"/>
  <c r="O48" i="36" s="1"/>
  <c r="O88" i="36" s="1"/>
  <c r="AA6" i="36"/>
  <c r="AA48" i="36" s="1"/>
  <c r="AA88" i="36" s="1"/>
  <c r="P6" i="36"/>
  <c r="P48" i="36" s="1"/>
  <c r="P88" i="36" s="1"/>
  <c r="AB6" i="36"/>
  <c r="AB48" i="36" s="1"/>
  <c r="AB88" i="36" s="1"/>
  <c r="R6" i="36"/>
  <c r="R48" i="36" s="1"/>
  <c r="R88" i="36" s="1"/>
  <c r="AD6" i="36"/>
  <c r="AD48" i="36" s="1"/>
  <c r="AD88" i="36" s="1"/>
  <c r="G6" i="36"/>
  <c r="G48" i="36" s="1"/>
  <c r="G88" i="36" s="1"/>
  <c r="S6" i="36"/>
  <c r="S48" i="36" s="1"/>
  <c r="S88" i="36" s="1"/>
  <c r="AE6" i="36"/>
  <c r="AE48" i="36" s="1"/>
  <c r="AE88" i="36" s="1"/>
  <c r="I6" i="36"/>
  <c r="I48" i="36" s="1"/>
  <c r="I88" i="36" s="1"/>
  <c r="U6" i="36"/>
  <c r="U48" i="36" s="1"/>
  <c r="U88" i="36" s="1"/>
  <c r="G96" i="36"/>
  <c r="C112" i="36" s="1" a="1"/>
  <c r="J6" i="36"/>
  <c r="J48" i="36" s="1"/>
  <c r="J88" i="36" s="1"/>
  <c r="V6" i="36"/>
  <c r="V48" i="36" s="1"/>
  <c r="V88" i="36" s="1"/>
  <c r="K6" i="36"/>
  <c r="K48" i="36" s="1"/>
  <c r="K88" i="36" s="1"/>
  <c r="W6" i="36"/>
  <c r="W48" i="36" s="1"/>
  <c r="W88" i="36" s="1"/>
  <c r="H6" i="36"/>
  <c r="H48" i="36" s="1"/>
  <c r="H88" i="36" s="1"/>
  <c r="Q6" i="36"/>
  <c r="Q48" i="36" s="1"/>
  <c r="Q88" i="36" s="1"/>
  <c r="T6" i="36"/>
  <c r="T48" i="36" s="1"/>
  <c r="T88" i="36" s="1"/>
  <c r="AC6" i="36"/>
  <c r="AC48" i="36" s="1"/>
  <c r="AC88" i="36" s="1"/>
  <c r="N120" i="35"/>
  <c r="L120" i="35"/>
  <c r="F118" i="35"/>
  <c r="B17" i="43"/>
  <c r="B19" i="43"/>
  <c r="K31" i="35"/>
  <c r="W31" i="35"/>
  <c r="L31" i="35"/>
  <c r="X31" i="35"/>
  <c r="M31" i="35"/>
  <c r="Y31" i="35"/>
  <c r="N31" i="35"/>
  <c r="Z31" i="35"/>
  <c r="O31" i="35"/>
  <c r="AA31" i="35"/>
  <c r="P31" i="35"/>
  <c r="AB31" i="35"/>
  <c r="Q31" i="35"/>
  <c r="AC31" i="35"/>
  <c r="S31" i="35"/>
  <c r="AE31" i="35"/>
  <c r="V31" i="35"/>
  <c r="AD31" i="35"/>
  <c r="D32" i="35"/>
  <c r="J31" i="35"/>
  <c r="J89" i="35" s="1"/>
  <c r="R31" i="35"/>
  <c r="U31" i="35"/>
  <c r="T31" i="35"/>
  <c r="I26" i="35"/>
  <c r="I90" i="35" s="1"/>
  <c r="U26" i="35"/>
  <c r="J26" i="35"/>
  <c r="V26" i="35"/>
  <c r="K26" i="35"/>
  <c r="W26" i="35"/>
  <c r="L26" i="35"/>
  <c r="X26" i="35"/>
  <c r="M26" i="35"/>
  <c r="Y26" i="35"/>
  <c r="N26" i="35"/>
  <c r="Z26" i="35"/>
  <c r="O26" i="35"/>
  <c r="AA26" i="35"/>
  <c r="Q26" i="35"/>
  <c r="AC26" i="35"/>
  <c r="T26" i="35"/>
  <c r="AB26" i="35"/>
  <c r="AD26" i="35"/>
  <c r="AE26" i="35"/>
  <c r="D27" i="35"/>
  <c r="P26" i="35"/>
  <c r="R26" i="35"/>
  <c r="S26" i="35"/>
  <c r="F116" i="35"/>
  <c r="J8" i="36"/>
  <c r="J50" i="36" s="1"/>
  <c r="J90" i="36" s="1"/>
  <c r="V8" i="36"/>
  <c r="V50" i="36" s="1"/>
  <c r="V90" i="36" s="1"/>
  <c r="K8" i="36"/>
  <c r="K50" i="36" s="1"/>
  <c r="K90" i="36" s="1"/>
  <c r="W8" i="36"/>
  <c r="W50" i="36" s="1"/>
  <c r="W90" i="36" s="1"/>
  <c r="L8" i="36"/>
  <c r="L50" i="36" s="1"/>
  <c r="L90" i="36" s="1"/>
  <c r="X8" i="36"/>
  <c r="X50" i="36" s="1"/>
  <c r="X90" i="36" s="1"/>
  <c r="M8" i="36"/>
  <c r="M50" i="36" s="1"/>
  <c r="M90" i="36" s="1"/>
  <c r="Y8" i="36"/>
  <c r="Y50" i="36" s="1"/>
  <c r="Y90" i="36" s="1"/>
  <c r="N8" i="36"/>
  <c r="N50" i="36" s="1"/>
  <c r="N90" i="36" s="1"/>
  <c r="Z8" i="36"/>
  <c r="Z50" i="36" s="1"/>
  <c r="Z90" i="36" s="1"/>
  <c r="P8" i="36"/>
  <c r="P50" i="36" s="1"/>
  <c r="P90" i="36" s="1"/>
  <c r="AB8" i="36"/>
  <c r="AB50" i="36" s="1"/>
  <c r="AB90" i="36" s="1"/>
  <c r="Q8" i="36"/>
  <c r="Q50" i="36" s="1"/>
  <c r="Q90" i="36" s="1"/>
  <c r="AC8" i="36"/>
  <c r="AC50" i="36" s="1"/>
  <c r="AC90" i="36" s="1"/>
  <c r="G8" i="36"/>
  <c r="G50" i="36" s="1"/>
  <c r="G90" i="36" s="1"/>
  <c r="S8" i="36"/>
  <c r="S50" i="36" s="1"/>
  <c r="S90" i="36" s="1"/>
  <c r="AE8" i="36"/>
  <c r="AE50" i="36" s="1"/>
  <c r="AE90" i="36" s="1"/>
  <c r="H8" i="36"/>
  <c r="H50" i="36" s="1"/>
  <c r="H90" i="36" s="1"/>
  <c r="T8" i="36"/>
  <c r="T50" i="36" s="1"/>
  <c r="T90" i="36" s="1"/>
  <c r="I8" i="36"/>
  <c r="I50" i="36" s="1"/>
  <c r="I90" i="36" s="1"/>
  <c r="U8" i="36"/>
  <c r="U50" i="36" s="1"/>
  <c r="U90" i="36" s="1"/>
  <c r="R8" i="36"/>
  <c r="R50" i="36" s="1"/>
  <c r="R90" i="36" s="1"/>
  <c r="AA8" i="36"/>
  <c r="AA50" i="36" s="1"/>
  <c r="AA90" i="36" s="1"/>
  <c r="AD8" i="36"/>
  <c r="AD50" i="36" s="1"/>
  <c r="AD90" i="36" s="1"/>
  <c r="G98" i="36"/>
  <c r="C124" i="36" s="1"/>
  <c r="O8" i="36"/>
  <c r="O50" i="36" s="1"/>
  <c r="O90" i="36" s="1"/>
  <c r="I8" i="30"/>
  <c r="H9" i="30"/>
  <c r="G14" i="31"/>
  <c r="H11" i="31"/>
  <c r="S24" i="30"/>
  <c r="H23" i="30"/>
  <c r="I23" i="30"/>
  <c r="F9" i="31"/>
  <c r="F16" i="31" s="1"/>
  <c r="G5" i="31"/>
  <c r="T119" i="35" l="1"/>
  <c r="K120" i="35"/>
  <c r="M120" i="35"/>
  <c r="X119" i="35"/>
  <c r="O119" i="35"/>
  <c r="N119" i="35"/>
  <c r="Y119" i="35"/>
  <c r="M119" i="35"/>
  <c r="K119" i="35"/>
  <c r="J119" i="35"/>
  <c r="L119" i="35"/>
  <c r="Q119" i="35"/>
  <c r="U119" i="35"/>
  <c r="U120" i="35"/>
  <c r="W119" i="35"/>
  <c r="Y120" i="35"/>
  <c r="V120" i="35"/>
  <c r="V119" i="35"/>
  <c r="T120" i="35"/>
  <c r="S120" i="35"/>
  <c r="S119" i="35"/>
  <c r="R120" i="35"/>
  <c r="R119" i="35"/>
  <c r="X120" i="35"/>
  <c r="Q120" i="35"/>
  <c r="P119" i="35"/>
  <c r="W120" i="35"/>
  <c r="O120" i="35"/>
  <c r="P120" i="35"/>
  <c r="W121" i="35"/>
  <c r="Z121" i="35"/>
  <c r="Q121" i="35"/>
  <c r="U121" i="35"/>
  <c r="O121" i="35"/>
  <c r="V121" i="35"/>
  <c r="S121" i="35"/>
  <c r="N121" i="35"/>
  <c r="G24" i="30"/>
  <c r="Y121" i="35"/>
  <c r="M121" i="35"/>
  <c r="B20" i="43"/>
  <c r="X121" i="35"/>
  <c r="L121" i="35"/>
  <c r="R121" i="35"/>
  <c r="T121" i="35"/>
  <c r="C4" i="13"/>
  <c r="N21" i="12" s="1"/>
  <c r="A31" i="54"/>
  <c r="B30" i="54"/>
  <c r="M10" i="43"/>
  <c r="R96" i="35" s="1"/>
  <c r="M5" i="43"/>
  <c r="R6" i="35"/>
  <c r="U113" i="35"/>
  <c r="J113" i="35"/>
  <c r="V113" i="35"/>
  <c r="K113" i="35"/>
  <c r="W113" i="35"/>
  <c r="L113" i="35"/>
  <c r="X113" i="35"/>
  <c r="M113" i="35"/>
  <c r="Y113" i="35"/>
  <c r="N113" i="35"/>
  <c r="Z113" i="35"/>
  <c r="O113" i="35"/>
  <c r="Q113" i="35"/>
  <c r="S113" i="35"/>
  <c r="T113" i="35"/>
  <c r="P113" i="35"/>
  <c r="R113" i="35"/>
  <c r="L42" i="35"/>
  <c r="L88" i="35" s="1"/>
  <c r="X42" i="35"/>
  <c r="X88" i="35" s="1"/>
  <c r="M42" i="35"/>
  <c r="M88" i="35" s="1"/>
  <c r="Y42" i="35"/>
  <c r="Y88" i="35" s="1"/>
  <c r="N42" i="35"/>
  <c r="N88" i="35" s="1"/>
  <c r="Z42" i="35"/>
  <c r="Z88" i="35" s="1"/>
  <c r="P42" i="35"/>
  <c r="P88" i="35" s="1"/>
  <c r="AB42" i="35"/>
  <c r="AB88" i="35" s="1"/>
  <c r="Q42" i="35"/>
  <c r="Q88" i="35" s="1"/>
  <c r="AC42" i="35"/>
  <c r="AC88" i="35" s="1"/>
  <c r="R42" i="35"/>
  <c r="R88" i="35" s="1"/>
  <c r="AD42" i="35"/>
  <c r="AD88" i="35" s="1"/>
  <c r="T42" i="35"/>
  <c r="T88" i="35" s="1"/>
  <c r="D43" i="35"/>
  <c r="AE42" i="35"/>
  <c r="AE88" i="35" s="1"/>
  <c r="S42" i="35"/>
  <c r="S88" i="35" s="1"/>
  <c r="U42" i="35"/>
  <c r="U88" i="35" s="1"/>
  <c r="O42" i="35"/>
  <c r="O88" i="35" s="1"/>
  <c r="AA42" i="35"/>
  <c r="AA88" i="35" s="1"/>
  <c r="V42" i="35"/>
  <c r="V88" i="35" s="1"/>
  <c r="W42" i="35"/>
  <c r="W88" i="35" s="1"/>
  <c r="I27" i="35"/>
  <c r="I91" i="35" s="1"/>
  <c r="I127" i="35" s="1"/>
  <c r="U27" i="35"/>
  <c r="J27" i="35"/>
  <c r="V27" i="35"/>
  <c r="K27" i="35"/>
  <c r="W27" i="35"/>
  <c r="L27" i="35"/>
  <c r="X27" i="35"/>
  <c r="M27" i="35"/>
  <c r="Y27" i="35"/>
  <c r="N27" i="35"/>
  <c r="Z27" i="35"/>
  <c r="O27" i="35"/>
  <c r="AA27" i="35"/>
  <c r="Q27" i="35"/>
  <c r="AC27" i="35"/>
  <c r="S27" i="35"/>
  <c r="T27" i="35"/>
  <c r="AB27" i="35"/>
  <c r="P27" i="35"/>
  <c r="R27" i="35"/>
  <c r="AD27" i="35"/>
  <c r="AE27" i="35"/>
  <c r="R112" i="35"/>
  <c r="S112" i="35"/>
  <c r="T112" i="35"/>
  <c r="I112" i="35"/>
  <c r="U112" i="35"/>
  <c r="J112" i="35"/>
  <c r="V112" i="35"/>
  <c r="K112" i="35"/>
  <c r="W112" i="35"/>
  <c r="L112" i="35"/>
  <c r="X112" i="35"/>
  <c r="N112" i="35"/>
  <c r="Z112" i="35"/>
  <c r="Y112" i="35"/>
  <c r="O112" i="35"/>
  <c r="Q112" i="35"/>
  <c r="M112" i="35"/>
  <c r="P112" i="35"/>
  <c r="S118" i="35"/>
  <c r="T118" i="35"/>
  <c r="J118" i="35"/>
  <c r="V118" i="35"/>
  <c r="K118" i="35"/>
  <c r="W118" i="35"/>
  <c r="L118" i="35"/>
  <c r="X118" i="35"/>
  <c r="M118" i="35"/>
  <c r="Y118" i="35"/>
  <c r="O118" i="35"/>
  <c r="I118" i="35"/>
  <c r="N118" i="35"/>
  <c r="P118" i="35"/>
  <c r="Q118" i="35"/>
  <c r="R118" i="35"/>
  <c r="U118" i="35"/>
  <c r="Z118" i="35"/>
  <c r="O110" i="35"/>
  <c r="P110" i="35"/>
  <c r="Q110" i="35"/>
  <c r="R110" i="35"/>
  <c r="G110" i="35"/>
  <c r="S110" i="35"/>
  <c r="H110" i="35"/>
  <c r="T110" i="35"/>
  <c r="I110" i="35"/>
  <c r="U110" i="35"/>
  <c r="K110" i="35"/>
  <c r="W110" i="35"/>
  <c r="Z110" i="35"/>
  <c r="J110" i="35"/>
  <c r="L110" i="35"/>
  <c r="M110" i="35"/>
  <c r="X110" i="35"/>
  <c r="N110" i="35"/>
  <c r="V110" i="35"/>
  <c r="Y110" i="35"/>
  <c r="B27" i="38"/>
  <c r="A28" i="38"/>
  <c r="Q117" i="35"/>
  <c r="R117" i="35"/>
  <c r="H117" i="35"/>
  <c r="T117" i="35"/>
  <c r="I117" i="35"/>
  <c r="U117" i="35"/>
  <c r="J117" i="35"/>
  <c r="V117" i="35"/>
  <c r="K117" i="35"/>
  <c r="W117" i="35"/>
  <c r="M117" i="35"/>
  <c r="Y117" i="35"/>
  <c r="L117" i="35"/>
  <c r="N117" i="35"/>
  <c r="O117" i="35"/>
  <c r="P117" i="35"/>
  <c r="S117" i="35"/>
  <c r="X117" i="35"/>
  <c r="Z117" i="35"/>
  <c r="M114" i="35"/>
  <c r="Y114" i="35"/>
  <c r="N114" i="35"/>
  <c r="Z114" i="35"/>
  <c r="O114" i="35"/>
  <c r="P114" i="35"/>
  <c r="Q114" i="35"/>
  <c r="R114" i="35"/>
  <c r="S114" i="35"/>
  <c r="U114" i="35"/>
  <c r="L114" i="35"/>
  <c r="T114" i="35"/>
  <c r="V114" i="35"/>
  <c r="W114" i="35"/>
  <c r="X114" i="35"/>
  <c r="K114" i="35"/>
  <c r="R115" i="35"/>
  <c r="S115" i="35"/>
  <c r="T115" i="35"/>
  <c r="U115" i="35"/>
  <c r="V115" i="35"/>
  <c r="W115" i="35"/>
  <c r="L115" i="35"/>
  <c r="X115" i="35"/>
  <c r="N115" i="35"/>
  <c r="Z115" i="35"/>
  <c r="O115" i="35"/>
  <c r="Q115" i="35"/>
  <c r="M115" i="35"/>
  <c r="P115" i="35"/>
  <c r="Y115" i="35"/>
  <c r="P111" i="35"/>
  <c r="Q111" i="35"/>
  <c r="R111" i="35"/>
  <c r="S111" i="35"/>
  <c r="H111" i="35"/>
  <c r="T111" i="35"/>
  <c r="I111" i="35"/>
  <c r="U111" i="35"/>
  <c r="J111" i="35"/>
  <c r="V111" i="35"/>
  <c r="L111" i="35"/>
  <c r="X111" i="35"/>
  <c r="M111" i="35"/>
  <c r="N111" i="35"/>
  <c r="O111" i="35"/>
  <c r="W111" i="35"/>
  <c r="Y111" i="35"/>
  <c r="Z111" i="35"/>
  <c r="K111" i="35"/>
  <c r="L32" i="35"/>
  <c r="X32" i="35"/>
  <c r="M32" i="35"/>
  <c r="Y32" i="35"/>
  <c r="N32" i="35"/>
  <c r="Z32" i="35"/>
  <c r="O32" i="35"/>
  <c r="AA32" i="35"/>
  <c r="P32" i="35"/>
  <c r="AB32" i="35"/>
  <c r="Q32" i="35"/>
  <c r="AC32" i="35"/>
  <c r="R32" i="35"/>
  <c r="AD32" i="35"/>
  <c r="T32" i="35"/>
  <c r="D33" i="35"/>
  <c r="J32" i="35"/>
  <c r="J90" i="35" s="1"/>
  <c r="K32" i="35"/>
  <c r="V32" i="35"/>
  <c r="W32" i="35"/>
  <c r="U32" i="35"/>
  <c r="AE32" i="35"/>
  <c r="S32" i="35"/>
  <c r="C116" i="36"/>
  <c r="C112" i="36"/>
  <c r="C113" i="36"/>
  <c r="C114" i="36"/>
  <c r="C117" i="36"/>
  <c r="C115" i="36"/>
  <c r="P116" i="35"/>
  <c r="Q116" i="35"/>
  <c r="G116" i="35"/>
  <c r="S116" i="35"/>
  <c r="H116" i="35"/>
  <c r="T116" i="35"/>
  <c r="I116" i="35"/>
  <c r="U116" i="35"/>
  <c r="J116" i="35"/>
  <c r="V116" i="35"/>
  <c r="L116" i="35"/>
  <c r="X116" i="35"/>
  <c r="R116" i="35"/>
  <c r="K116" i="35"/>
  <c r="O116" i="35"/>
  <c r="Y116" i="35"/>
  <c r="M116" i="35"/>
  <c r="N116" i="35"/>
  <c r="W116" i="35"/>
  <c r="Z116" i="35"/>
  <c r="N2" i="43"/>
  <c r="N3" i="43"/>
  <c r="O4" i="43"/>
  <c r="K7" i="36"/>
  <c r="K49" i="36" s="1"/>
  <c r="K89" i="36" s="1"/>
  <c r="W7" i="36"/>
  <c r="W49" i="36" s="1"/>
  <c r="W89" i="36" s="1"/>
  <c r="G97" i="36"/>
  <c r="C118" i="36" s="1" a="1"/>
  <c r="L7" i="36"/>
  <c r="L49" i="36" s="1"/>
  <c r="L89" i="36" s="1"/>
  <c r="X7" i="36"/>
  <c r="X49" i="36" s="1"/>
  <c r="X89" i="36" s="1"/>
  <c r="M7" i="36"/>
  <c r="M49" i="36" s="1"/>
  <c r="M89" i="36" s="1"/>
  <c r="Y7" i="36"/>
  <c r="Y49" i="36" s="1"/>
  <c r="Y89" i="36" s="1"/>
  <c r="N7" i="36"/>
  <c r="N49" i="36" s="1"/>
  <c r="N89" i="36" s="1"/>
  <c r="Z7" i="36"/>
  <c r="Z49" i="36" s="1"/>
  <c r="Z89" i="36" s="1"/>
  <c r="O7" i="36"/>
  <c r="O49" i="36" s="1"/>
  <c r="O89" i="36" s="1"/>
  <c r="AA7" i="36"/>
  <c r="AA49" i="36" s="1"/>
  <c r="AA89" i="36" s="1"/>
  <c r="Q7" i="36"/>
  <c r="Q49" i="36" s="1"/>
  <c r="Q89" i="36" s="1"/>
  <c r="AC7" i="36"/>
  <c r="AC49" i="36" s="1"/>
  <c r="AC89" i="36" s="1"/>
  <c r="R7" i="36"/>
  <c r="R49" i="36" s="1"/>
  <c r="R89" i="36" s="1"/>
  <c r="AD7" i="36"/>
  <c r="AD49" i="36" s="1"/>
  <c r="AD89" i="36" s="1"/>
  <c r="H7" i="36"/>
  <c r="H49" i="36" s="1"/>
  <c r="H89" i="36" s="1"/>
  <c r="T7" i="36"/>
  <c r="T49" i="36" s="1"/>
  <c r="T89" i="36" s="1"/>
  <c r="I7" i="36"/>
  <c r="I49" i="36" s="1"/>
  <c r="I89" i="36" s="1"/>
  <c r="U7" i="36"/>
  <c r="U49" i="36" s="1"/>
  <c r="U89" i="36" s="1"/>
  <c r="J7" i="36"/>
  <c r="J49" i="36" s="1"/>
  <c r="J89" i="36" s="1"/>
  <c r="V7" i="36"/>
  <c r="V49" i="36" s="1"/>
  <c r="V89" i="36" s="1"/>
  <c r="G7" i="36"/>
  <c r="G49" i="36" s="1"/>
  <c r="G89" i="36" s="1"/>
  <c r="S7" i="36"/>
  <c r="S49" i="36" s="1"/>
  <c r="S89" i="36" s="1"/>
  <c r="P7" i="36"/>
  <c r="P49" i="36" s="1"/>
  <c r="P89" i="36" s="1"/>
  <c r="AB7" i="36"/>
  <c r="AB49" i="36" s="1"/>
  <c r="AB89" i="36" s="1"/>
  <c r="AE7" i="36"/>
  <c r="AE49" i="36" s="1"/>
  <c r="AE89" i="36" s="1"/>
  <c r="I9" i="36"/>
  <c r="I51" i="36" s="1"/>
  <c r="I91" i="36" s="1"/>
  <c r="U9" i="36"/>
  <c r="U51" i="36" s="1"/>
  <c r="U91" i="36" s="1"/>
  <c r="J9" i="36"/>
  <c r="J51" i="36" s="1"/>
  <c r="J91" i="36" s="1"/>
  <c r="V9" i="36"/>
  <c r="V51" i="36" s="1"/>
  <c r="V91" i="36" s="1"/>
  <c r="K9" i="36"/>
  <c r="K51" i="36" s="1"/>
  <c r="K91" i="36" s="1"/>
  <c r="W9" i="36"/>
  <c r="W51" i="36" s="1"/>
  <c r="W91" i="36" s="1"/>
  <c r="L9" i="36"/>
  <c r="L51" i="36" s="1"/>
  <c r="L91" i="36" s="1"/>
  <c r="X9" i="36"/>
  <c r="X51" i="36" s="1"/>
  <c r="X91" i="36" s="1"/>
  <c r="M9" i="36"/>
  <c r="M51" i="36" s="1"/>
  <c r="M91" i="36" s="1"/>
  <c r="Y9" i="36"/>
  <c r="Y51" i="36" s="1"/>
  <c r="Y91" i="36" s="1"/>
  <c r="O9" i="36"/>
  <c r="O51" i="36" s="1"/>
  <c r="O91" i="36" s="1"/>
  <c r="AA9" i="36"/>
  <c r="AA51" i="36" s="1"/>
  <c r="AA91" i="36" s="1"/>
  <c r="G99" i="36"/>
  <c r="C125" i="36" s="1"/>
  <c r="P9" i="36"/>
  <c r="P51" i="36" s="1"/>
  <c r="P91" i="36" s="1"/>
  <c r="AB9" i="36"/>
  <c r="AB51" i="36" s="1"/>
  <c r="AB91" i="36" s="1"/>
  <c r="R9" i="36"/>
  <c r="R51" i="36" s="1"/>
  <c r="R91" i="36" s="1"/>
  <c r="AD9" i="36"/>
  <c r="AD51" i="36" s="1"/>
  <c r="AD91" i="36" s="1"/>
  <c r="G9" i="36"/>
  <c r="G51" i="36" s="1"/>
  <c r="G91" i="36" s="1"/>
  <c r="S9" i="36"/>
  <c r="S51" i="36" s="1"/>
  <c r="S91" i="36" s="1"/>
  <c r="AE9" i="36"/>
  <c r="AE51" i="36" s="1"/>
  <c r="AE91" i="36" s="1"/>
  <c r="H9" i="36"/>
  <c r="H51" i="36" s="1"/>
  <c r="H91" i="36" s="1"/>
  <c r="T9" i="36"/>
  <c r="T51" i="36" s="1"/>
  <c r="T91" i="36" s="1"/>
  <c r="N9" i="36"/>
  <c r="N51" i="36" s="1"/>
  <c r="N91" i="36" s="1"/>
  <c r="Q9" i="36"/>
  <c r="Q51" i="36" s="1"/>
  <c r="Q91" i="36" s="1"/>
  <c r="Z9" i="36"/>
  <c r="Z51" i="36" s="1"/>
  <c r="Z91" i="36" s="1"/>
  <c r="AC9" i="36"/>
  <c r="AC51" i="36" s="1"/>
  <c r="AC91" i="36" s="1"/>
  <c r="Q37" i="35"/>
  <c r="AC37" i="35"/>
  <c r="R37" i="35"/>
  <c r="AD37" i="35"/>
  <c r="S37" i="35"/>
  <c r="AE37" i="35"/>
  <c r="U37" i="35"/>
  <c r="V37" i="35"/>
  <c r="K37" i="35"/>
  <c r="K89" i="35" s="1"/>
  <c r="W37" i="35"/>
  <c r="M37" i="35"/>
  <c r="Y37" i="35"/>
  <c r="L37" i="35"/>
  <c r="N37" i="35"/>
  <c r="O37" i="35"/>
  <c r="P37" i="35"/>
  <c r="Z37" i="35"/>
  <c r="AA37" i="35"/>
  <c r="D38" i="35"/>
  <c r="T37" i="35"/>
  <c r="X37" i="35"/>
  <c r="AB37" i="35"/>
  <c r="M11" i="43"/>
  <c r="R97" i="35" s="1"/>
  <c r="M6" i="43"/>
  <c r="R7" i="35"/>
  <c r="P23" i="30"/>
  <c r="I11" i="31"/>
  <c r="H14" i="31"/>
  <c r="S25" i="30"/>
  <c r="I24" i="30"/>
  <c r="H24" i="30"/>
  <c r="G9" i="31"/>
  <c r="G16" i="31" s="1"/>
  <c r="H5" i="31"/>
  <c r="I9" i="30"/>
  <c r="J8" i="30"/>
  <c r="K130" i="36" l="1"/>
  <c r="P130" i="36"/>
  <c r="S130" i="36"/>
  <c r="L130" i="36"/>
  <c r="R130" i="36"/>
  <c r="G130" i="36"/>
  <c r="O130" i="36"/>
  <c r="P24" i="30"/>
  <c r="U130" i="36"/>
  <c r="T130" i="36"/>
  <c r="V130" i="36"/>
  <c r="Z130" i="36"/>
  <c r="W130" i="36"/>
  <c r="J130" i="36"/>
  <c r="N130" i="36"/>
  <c r="Y130" i="36"/>
  <c r="I130" i="36"/>
  <c r="M130" i="36"/>
  <c r="X130" i="36"/>
  <c r="H130" i="36"/>
  <c r="D4" i="13"/>
  <c r="N22" i="12" s="1"/>
  <c r="A32" i="54"/>
  <c r="B31" i="54"/>
  <c r="Q130" i="36"/>
  <c r="B28" i="38"/>
  <c r="A29" i="38"/>
  <c r="U128" i="35"/>
  <c r="N6" i="43"/>
  <c r="N11" i="43"/>
  <c r="S97" i="35" s="1"/>
  <c r="S7" i="35"/>
  <c r="M33" i="35"/>
  <c r="Y33" i="35"/>
  <c r="N33" i="35"/>
  <c r="Z33" i="35"/>
  <c r="O33" i="35"/>
  <c r="AA33" i="35"/>
  <c r="P33" i="35"/>
  <c r="AB33" i="35"/>
  <c r="Q33" i="35"/>
  <c r="AC33" i="35"/>
  <c r="R33" i="35"/>
  <c r="AD33" i="35"/>
  <c r="S33" i="35"/>
  <c r="AE33" i="35"/>
  <c r="U33" i="35"/>
  <c r="L33" i="35"/>
  <c r="T33" i="35"/>
  <c r="V33" i="35"/>
  <c r="W33" i="35"/>
  <c r="X33" i="35"/>
  <c r="J33" i="35"/>
  <c r="J91" i="35" s="1"/>
  <c r="J127" i="35" s="1"/>
  <c r="K33" i="35"/>
  <c r="I128" i="35"/>
  <c r="P128" i="35"/>
  <c r="Z128" i="35"/>
  <c r="Y128" i="35"/>
  <c r="T128" i="35"/>
  <c r="O128" i="35"/>
  <c r="K128" i="35"/>
  <c r="V128" i="35"/>
  <c r="H128" i="35"/>
  <c r="O43" i="35"/>
  <c r="O89" i="35" s="1"/>
  <c r="AA43" i="35"/>
  <c r="AA89" i="35" s="1"/>
  <c r="P43" i="35"/>
  <c r="P89" i="35" s="1"/>
  <c r="AB43" i="35"/>
  <c r="AB89" i="35" s="1"/>
  <c r="Q43" i="35"/>
  <c r="Q89" i="35" s="1"/>
  <c r="AC43" i="35"/>
  <c r="AC89" i="35" s="1"/>
  <c r="S43" i="35"/>
  <c r="S89" i="35" s="1"/>
  <c r="AE43" i="35"/>
  <c r="AE89" i="35" s="1"/>
  <c r="T43" i="35"/>
  <c r="T89" i="35" s="1"/>
  <c r="D44" i="35"/>
  <c r="U43" i="35"/>
  <c r="U89" i="35" s="1"/>
  <c r="W43" i="35"/>
  <c r="W89" i="35" s="1"/>
  <c r="L43" i="35"/>
  <c r="L89" i="35" s="1"/>
  <c r="M43" i="35"/>
  <c r="M89" i="35" s="1"/>
  <c r="N43" i="35"/>
  <c r="N89" i="35" s="1"/>
  <c r="R43" i="35"/>
  <c r="R89" i="35" s="1"/>
  <c r="Y43" i="35"/>
  <c r="Y89" i="35" s="1"/>
  <c r="Z43" i="35"/>
  <c r="Z89" i="35" s="1"/>
  <c r="V43" i="35"/>
  <c r="V89" i="35" s="1"/>
  <c r="X43" i="35"/>
  <c r="X89" i="35" s="1"/>
  <c r="AD43" i="35"/>
  <c r="AD89" i="35" s="1"/>
  <c r="N128" i="35"/>
  <c r="S128" i="35"/>
  <c r="W128" i="35"/>
  <c r="S38" i="35"/>
  <c r="AE38" i="35"/>
  <c r="T38" i="35"/>
  <c r="D39" i="35"/>
  <c r="U38" i="35"/>
  <c r="K38" i="35"/>
  <c r="K90" i="35" s="1"/>
  <c r="W38" i="35"/>
  <c r="L38" i="35"/>
  <c r="X38" i="35"/>
  <c r="M38" i="35"/>
  <c r="Y38" i="35"/>
  <c r="O38" i="35"/>
  <c r="AA38" i="35"/>
  <c r="P38" i="35"/>
  <c r="Q38" i="35"/>
  <c r="R38" i="35"/>
  <c r="V38" i="35"/>
  <c r="Z38" i="35"/>
  <c r="AD38" i="35"/>
  <c r="N38" i="35"/>
  <c r="AB38" i="35"/>
  <c r="AC38" i="35"/>
  <c r="C118" i="36"/>
  <c r="C119" i="36"/>
  <c r="C120" i="36"/>
  <c r="C123" i="36"/>
  <c r="C121" i="36"/>
  <c r="C122" i="36"/>
  <c r="X128" i="35"/>
  <c r="G128" i="35"/>
  <c r="J128" i="35"/>
  <c r="N10" i="43"/>
  <c r="S96" i="35" s="1"/>
  <c r="N5" i="43"/>
  <c r="S6" i="35"/>
  <c r="M128" i="35"/>
  <c r="R128" i="35"/>
  <c r="P4" i="43"/>
  <c r="O2" i="43"/>
  <c r="O3" i="43"/>
  <c r="L128" i="35"/>
  <c r="Q128" i="35"/>
  <c r="J11" i="31"/>
  <c r="I14" i="31"/>
  <c r="J9" i="30"/>
  <c r="K8" i="30"/>
  <c r="S26" i="30"/>
  <c r="I25" i="30"/>
  <c r="H25" i="30"/>
  <c r="H9" i="31"/>
  <c r="H16" i="31" s="1"/>
  <c r="I5" i="31"/>
  <c r="G25" i="30"/>
  <c r="R39" i="12"/>
  <c r="R38" i="12"/>
  <c r="R37" i="12"/>
  <c r="R36" i="12"/>
  <c r="R35" i="12"/>
  <c r="R34" i="12"/>
  <c r="R33" i="12"/>
  <c r="R32" i="12"/>
  <c r="R31" i="12"/>
  <c r="R30" i="12"/>
  <c r="R29" i="12"/>
  <c r="R28" i="12"/>
  <c r="R27" i="12"/>
  <c r="R26" i="12"/>
  <c r="R25" i="12"/>
  <c r="R24" i="12"/>
  <c r="R23" i="12"/>
  <c r="R22" i="12"/>
  <c r="R21" i="12"/>
  <c r="B21" i="12"/>
  <c r="B22" i="12" s="1"/>
  <c r="R20" i="12"/>
  <c r="D42" i="12"/>
  <c r="R19" i="12"/>
  <c r="R18" i="12"/>
  <c r="R17" i="12"/>
  <c r="R16" i="12"/>
  <c r="R15" i="12"/>
  <c r="S13" i="12"/>
  <c r="S14" i="12" s="1"/>
  <c r="B9" i="12"/>
  <c r="C8" i="12"/>
  <c r="D8" i="12" s="1"/>
  <c r="S4" i="32" l="1"/>
  <c r="M35" i="30" s="1"/>
  <c r="R4" i="32"/>
  <c r="M34" i="30" s="1"/>
  <c r="E4" i="32"/>
  <c r="M21" i="30" s="1"/>
  <c r="Q4" i="32"/>
  <c r="M33" i="30" s="1"/>
  <c r="U4" i="32"/>
  <c r="M37" i="30" s="1"/>
  <c r="L4" i="32"/>
  <c r="M28" i="30" s="1"/>
  <c r="J4" i="32"/>
  <c r="M26" i="30" s="1"/>
  <c r="D4" i="32"/>
  <c r="M20" i="30" s="1"/>
  <c r="F4" i="32"/>
  <c r="M22" i="30" s="1"/>
  <c r="O4" i="32"/>
  <c r="M31" i="30" s="1"/>
  <c r="W4" i="32"/>
  <c r="M39" i="30" s="1"/>
  <c r="V4" i="32"/>
  <c r="M38" i="30" s="1"/>
  <c r="I4" i="32"/>
  <c r="M25" i="30" s="1"/>
  <c r="K4" i="32"/>
  <c r="M27" i="30" s="1"/>
  <c r="P4" i="32"/>
  <c r="M32" i="30" s="1"/>
  <c r="G4" i="32"/>
  <c r="M23" i="30" s="1"/>
  <c r="M4" i="32"/>
  <c r="M29" i="30" s="1"/>
  <c r="N4" i="32"/>
  <c r="M30" i="30" s="1"/>
  <c r="T4" i="32"/>
  <c r="M36" i="30" s="1"/>
  <c r="H4" i="32"/>
  <c r="M24" i="30" s="1"/>
  <c r="G26" i="30"/>
  <c r="P26" i="30" s="1"/>
  <c r="L5" i="13"/>
  <c r="M30" i="12" s="1"/>
  <c r="D5" i="13"/>
  <c r="M22" i="12" s="1"/>
  <c r="G5" i="13"/>
  <c r="M25" i="12" s="1"/>
  <c r="M5" i="13"/>
  <c r="M31" i="12" s="1"/>
  <c r="F5" i="13"/>
  <c r="M24" i="12" s="1"/>
  <c r="J5" i="13"/>
  <c r="M28" i="12" s="1"/>
  <c r="E4" i="13"/>
  <c r="N23" i="12" s="1"/>
  <c r="P5" i="13"/>
  <c r="M34" i="12" s="1"/>
  <c r="H5" i="13"/>
  <c r="M26" i="12" s="1"/>
  <c r="E5" i="13"/>
  <c r="M23" i="12" s="1"/>
  <c r="N5" i="13"/>
  <c r="M32" i="12" s="1"/>
  <c r="C5" i="13"/>
  <c r="M21" i="12" s="1"/>
  <c r="I5" i="13"/>
  <c r="M27" i="12" s="1"/>
  <c r="Q5" i="13"/>
  <c r="M35" i="12" s="1"/>
  <c r="O5" i="13"/>
  <c r="M33" i="12" s="1"/>
  <c r="B5" i="13"/>
  <c r="M20" i="12" s="1"/>
  <c r="O20" i="12" s="1"/>
  <c r="T5" i="13"/>
  <c r="M38" i="12" s="1"/>
  <c r="S5" i="13"/>
  <c r="M37" i="12" s="1"/>
  <c r="U5" i="13"/>
  <c r="M39" i="12" s="1"/>
  <c r="K5" i="13"/>
  <c r="M29" i="12" s="1"/>
  <c r="R5" i="13"/>
  <c r="M36" i="12" s="1"/>
  <c r="A33" i="54"/>
  <c r="B32" i="54"/>
  <c r="B29" i="38"/>
  <c r="A30" i="38"/>
  <c r="U39" i="35"/>
  <c r="V39" i="35"/>
  <c r="K39" i="35"/>
  <c r="K91" i="35" s="1"/>
  <c r="K127" i="35" s="1"/>
  <c r="W39" i="35"/>
  <c r="M39" i="35"/>
  <c r="Y39" i="35"/>
  <c r="N39" i="35"/>
  <c r="Z39" i="35"/>
  <c r="O39" i="35"/>
  <c r="AA39" i="35"/>
  <c r="Q39" i="35"/>
  <c r="AC39" i="35"/>
  <c r="T39" i="35"/>
  <c r="X39" i="35"/>
  <c r="AB39" i="35"/>
  <c r="AD39" i="35"/>
  <c r="AE39" i="35"/>
  <c r="L39" i="35"/>
  <c r="P39" i="35"/>
  <c r="R39" i="35"/>
  <c r="S39" i="35"/>
  <c r="O6" i="43"/>
  <c r="O11" i="43"/>
  <c r="T97" i="35" s="1"/>
  <c r="T7" i="35"/>
  <c r="O5" i="43"/>
  <c r="O10" i="43"/>
  <c r="T96" i="35" s="1"/>
  <c r="T6" i="35"/>
  <c r="R44" i="35"/>
  <c r="R90" i="35" s="1"/>
  <c r="AD44" i="35"/>
  <c r="AD90" i="35" s="1"/>
  <c r="S44" i="35"/>
  <c r="S90" i="35" s="1"/>
  <c r="AE44" i="35"/>
  <c r="AE90" i="35" s="1"/>
  <c r="T44" i="35"/>
  <c r="T90" i="35" s="1"/>
  <c r="D45" i="35"/>
  <c r="V44" i="35"/>
  <c r="V90" i="35" s="1"/>
  <c r="W44" i="35"/>
  <c r="W90" i="35" s="1"/>
  <c r="L44" i="35"/>
  <c r="L90" i="35" s="1"/>
  <c r="X44" i="35"/>
  <c r="X90" i="35" s="1"/>
  <c r="N44" i="35"/>
  <c r="N90" i="35" s="1"/>
  <c r="Z44" i="35"/>
  <c r="Z90" i="35" s="1"/>
  <c r="P44" i="35"/>
  <c r="P90" i="35" s="1"/>
  <c r="Q44" i="35"/>
  <c r="Q90" i="35" s="1"/>
  <c r="U44" i="35"/>
  <c r="U90" i="35" s="1"/>
  <c r="Y44" i="35"/>
  <c r="Y90" i="35" s="1"/>
  <c r="AA44" i="35"/>
  <c r="AA90" i="35" s="1"/>
  <c r="M44" i="35"/>
  <c r="M90" i="35" s="1"/>
  <c r="O44" i="35"/>
  <c r="O90" i="35" s="1"/>
  <c r="AB44" i="35"/>
  <c r="AB90" i="35" s="1"/>
  <c r="AC44" i="35"/>
  <c r="AC90" i="35" s="1"/>
  <c r="Q4" i="43"/>
  <c r="P2" i="43"/>
  <c r="P3" i="43"/>
  <c r="H26" i="30"/>
  <c r="S27" i="30"/>
  <c r="I26" i="30"/>
  <c r="K9" i="30"/>
  <c r="L8" i="30"/>
  <c r="P25" i="30"/>
  <c r="I9" i="31"/>
  <c r="I16" i="31" s="1"/>
  <c r="J5" i="31"/>
  <c r="K11" i="31"/>
  <c r="J14" i="31"/>
  <c r="S15" i="12"/>
  <c r="S16" i="12" s="1"/>
  <c r="S17" i="12" s="1"/>
  <c r="S18" i="12" s="1"/>
  <c r="S19" i="12" s="1"/>
  <c r="S20" i="12" s="1"/>
  <c r="J22" i="12"/>
  <c r="J26" i="12"/>
  <c r="J28" i="12"/>
  <c r="J34" i="12"/>
  <c r="J21" i="12"/>
  <c r="J27" i="12"/>
  <c r="J35" i="12"/>
  <c r="J20" i="12"/>
  <c r="F42" i="12"/>
  <c r="C43" i="12" s="1"/>
  <c r="J36" i="12"/>
  <c r="J31" i="12"/>
  <c r="J37" i="12"/>
  <c r="J24" i="12"/>
  <c r="J30" i="12"/>
  <c r="J32" i="12"/>
  <c r="J38" i="12"/>
  <c r="J23" i="12"/>
  <c r="J25" i="12"/>
  <c r="J29" i="12"/>
  <c r="J33" i="12"/>
  <c r="J39" i="12"/>
  <c r="E8" i="12"/>
  <c r="D9" i="12"/>
  <c r="E42" i="12"/>
  <c r="C9" i="12"/>
  <c r="B23" i="12"/>
  <c r="K26" i="30" l="1"/>
  <c r="K22" i="30"/>
  <c r="K21" i="30"/>
  <c r="K24" i="30"/>
  <c r="K20" i="30"/>
  <c r="M43" i="30"/>
  <c r="K23" i="30"/>
  <c r="K25" i="30"/>
  <c r="G27" i="30"/>
  <c r="P27" i="30" s="1"/>
  <c r="B33" i="54"/>
  <c r="A34" i="54"/>
  <c r="F4" i="13"/>
  <c r="N24" i="12" s="1"/>
  <c r="P5" i="43"/>
  <c r="P10" i="43"/>
  <c r="U96" i="35" s="1"/>
  <c r="U6" i="35"/>
  <c r="R4" i="43"/>
  <c r="Q2" i="43"/>
  <c r="Q3" i="43"/>
  <c r="P6" i="43"/>
  <c r="P11" i="43"/>
  <c r="U97" i="35" s="1"/>
  <c r="U7" i="35"/>
  <c r="A31" i="38"/>
  <c r="B30" i="38"/>
  <c r="U45" i="35"/>
  <c r="U91" i="35" s="1"/>
  <c r="U127" i="35" s="1"/>
  <c r="V45" i="35"/>
  <c r="V91" i="35" s="1"/>
  <c r="V127" i="35" s="1"/>
  <c r="M45" i="35"/>
  <c r="M91" i="35" s="1"/>
  <c r="M127" i="35" s="1"/>
  <c r="Y45" i="35"/>
  <c r="Y91" i="35" s="1"/>
  <c r="Y127" i="35" s="1"/>
  <c r="N45" i="35"/>
  <c r="N91" i="35" s="1"/>
  <c r="N127" i="35" s="1"/>
  <c r="Z45" i="35"/>
  <c r="Z91" i="35" s="1"/>
  <c r="Z127" i="35" s="1"/>
  <c r="O45" i="35"/>
  <c r="O91" i="35" s="1"/>
  <c r="O127" i="35" s="1"/>
  <c r="AA45" i="35"/>
  <c r="AA91" i="35" s="1"/>
  <c r="Q45" i="35"/>
  <c r="Q91" i="35" s="1"/>
  <c r="Q127" i="35" s="1"/>
  <c r="AC45" i="35"/>
  <c r="AC91" i="35" s="1"/>
  <c r="W45" i="35"/>
  <c r="W91" i="35" s="1"/>
  <c r="W127" i="35" s="1"/>
  <c r="X45" i="35"/>
  <c r="X91" i="35" s="1"/>
  <c r="X127" i="35" s="1"/>
  <c r="AB45" i="35"/>
  <c r="AB91" i="35" s="1"/>
  <c r="AD45" i="35"/>
  <c r="AD91" i="35" s="1"/>
  <c r="AE45" i="35"/>
  <c r="AE91" i="35" s="1"/>
  <c r="L45" i="35"/>
  <c r="L91" i="35" s="1"/>
  <c r="L127" i="35" s="1"/>
  <c r="P45" i="35"/>
  <c r="P91" i="35" s="1"/>
  <c r="P127" i="35" s="1"/>
  <c r="R45" i="35"/>
  <c r="R91" i="35" s="1"/>
  <c r="R127" i="35" s="1"/>
  <c r="S45" i="35"/>
  <c r="S91" i="35" s="1"/>
  <c r="S127" i="35" s="1"/>
  <c r="T45" i="35"/>
  <c r="T91" i="35" s="1"/>
  <c r="T127" i="35" s="1"/>
  <c r="L9" i="30"/>
  <c r="M8" i="30"/>
  <c r="S28" i="30"/>
  <c r="I27" i="30"/>
  <c r="H27" i="30"/>
  <c r="K27" i="30"/>
  <c r="L11" i="31"/>
  <c r="K14" i="31"/>
  <c r="K5" i="31"/>
  <c r="J9" i="31"/>
  <c r="J16" i="31" s="1"/>
  <c r="S21" i="12"/>
  <c r="L21" i="12" s="1"/>
  <c r="L20" i="12"/>
  <c r="I20" i="12"/>
  <c r="K20" i="12"/>
  <c r="G20" i="12"/>
  <c r="H20" i="12"/>
  <c r="F43" i="12"/>
  <c r="E43" i="12"/>
  <c r="F8" i="12"/>
  <c r="E9" i="12"/>
  <c r="B24" i="12"/>
  <c r="D43" i="12"/>
  <c r="J42" i="12"/>
  <c r="G28" i="30" l="1"/>
  <c r="P20" i="12"/>
  <c r="Q20" i="12" s="1"/>
  <c r="S4" i="13"/>
  <c r="N37" i="12" s="1"/>
  <c r="O4" i="13"/>
  <c r="N33" i="12" s="1"/>
  <c r="R4" i="13"/>
  <c r="N36" i="12" s="1"/>
  <c r="I4" i="13"/>
  <c r="N27" i="12" s="1"/>
  <c r="O27" i="12" s="1"/>
  <c r="N4" i="13"/>
  <c r="N32" i="12" s="1"/>
  <c r="U4" i="13"/>
  <c r="N39" i="12" s="1"/>
  <c r="K4" i="13"/>
  <c r="N29" i="12" s="1"/>
  <c r="L4" i="13"/>
  <c r="N30" i="12" s="1"/>
  <c r="M4" i="13"/>
  <c r="N31" i="12" s="1"/>
  <c r="G4" i="13"/>
  <c r="N25" i="12" s="1"/>
  <c r="T4" i="13"/>
  <c r="N38" i="12" s="1"/>
  <c r="B34" i="54"/>
  <c r="A35" i="54"/>
  <c r="H4" i="13"/>
  <c r="N26" i="12" s="1"/>
  <c r="J4" i="13"/>
  <c r="N28" i="12" s="1"/>
  <c r="Q4" i="13"/>
  <c r="N35" i="12" s="1"/>
  <c r="P4" i="13"/>
  <c r="N34" i="12" s="1"/>
  <c r="B31" i="38"/>
  <c r="A32" i="38"/>
  <c r="Q6" i="43"/>
  <c r="Q11" i="43"/>
  <c r="V97" i="35" s="1"/>
  <c r="V7" i="35"/>
  <c r="Q5" i="43"/>
  <c r="Q10" i="43"/>
  <c r="V96" i="35" s="1"/>
  <c r="V6" i="35"/>
  <c r="S4" i="43"/>
  <c r="R2" i="43"/>
  <c r="R3" i="43"/>
  <c r="M9" i="30"/>
  <c r="N8" i="30"/>
  <c r="M11" i="31"/>
  <c r="L14" i="31"/>
  <c r="K28" i="30"/>
  <c r="S29" i="30"/>
  <c r="I28" i="30"/>
  <c r="H28" i="30"/>
  <c r="L5" i="31"/>
  <c r="K9" i="31"/>
  <c r="K16" i="31" s="1"/>
  <c r="I21" i="12"/>
  <c r="G21" i="12"/>
  <c r="H21" i="12"/>
  <c r="S22" i="12"/>
  <c r="J43" i="12"/>
  <c r="E3" i="11"/>
  <c r="G8" i="12"/>
  <c r="F9" i="12"/>
  <c r="B25" i="12"/>
  <c r="N42" i="12" l="1"/>
  <c r="G29" i="30"/>
  <c r="P28" i="30"/>
  <c r="A36" i="54"/>
  <c r="B35" i="54"/>
  <c r="R6" i="43"/>
  <c r="R11" i="43"/>
  <c r="W97" i="35" s="1"/>
  <c r="W7" i="35"/>
  <c r="R5" i="43"/>
  <c r="R10" i="43"/>
  <c r="W96" i="35" s="1"/>
  <c r="W6" i="35"/>
  <c r="T4" i="43"/>
  <c r="S2" i="43"/>
  <c r="S3" i="43"/>
  <c r="B32" i="38"/>
  <c r="A33" i="38"/>
  <c r="M5" i="31"/>
  <c r="L9" i="31"/>
  <c r="L16" i="31" s="1"/>
  <c r="K29" i="30"/>
  <c r="S30" i="30"/>
  <c r="I29" i="30"/>
  <c r="H29" i="30"/>
  <c r="M14" i="31"/>
  <c r="N11" i="31"/>
  <c r="N9" i="30"/>
  <c r="O8" i="30"/>
  <c r="P21" i="12"/>
  <c r="S23" i="12"/>
  <c r="H22" i="12"/>
  <c r="I22" i="12"/>
  <c r="G22" i="12"/>
  <c r="P22" i="12" s="1"/>
  <c r="L22" i="12"/>
  <c r="B26" i="12"/>
  <c r="H8" i="12"/>
  <c r="G9" i="12"/>
  <c r="G30" i="30" l="1"/>
  <c r="P30" i="30" s="1"/>
  <c r="P29" i="30"/>
  <c r="A37" i="54"/>
  <c r="B36" i="54"/>
  <c r="B33" i="38"/>
  <c r="A34" i="38"/>
  <c r="S6" i="43"/>
  <c r="S11" i="43"/>
  <c r="X97" i="35" s="1"/>
  <c r="X7" i="35"/>
  <c r="S5" i="43"/>
  <c r="S10" i="43"/>
  <c r="X96" i="35" s="1"/>
  <c r="X6" i="35"/>
  <c r="U4" i="43"/>
  <c r="T3" i="43"/>
  <c r="T2" i="43"/>
  <c r="N14" i="31"/>
  <c r="O11" i="31"/>
  <c r="H30" i="30"/>
  <c r="K30" i="30"/>
  <c r="S31" i="30"/>
  <c r="I30" i="30"/>
  <c r="N5" i="31"/>
  <c r="M9" i="31"/>
  <c r="M16" i="31" s="1"/>
  <c r="P8" i="30"/>
  <c r="O9" i="30"/>
  <c r="L23" i="12"/>
  <c r="G23" i="12"/>
  <c r="H23" i="12"/>
  <c r="I23" i="12"/>
  <c r="S24" i="12"/>
  <c r="I8" i="12"/>
  <c r="H9" i="12"/>
  <c r="B27" i="12"/>
  <c r="G31" i="30" l="1"/>
  <c r="A38" i="54"/>
  <c r="B37" i="54"/>
  <c r="T5" i="43"/>
  <c r="Y6" i="35"/>
  <c r="T10" i="43"/>
  <c r="Y96" i="35" s="1"/>
  <c r="V4" i="43"/>
  <c r="U2" i="43"/>
  <c r="U3" i="43"/>
  <c r="T6" i="43"/>
  <c r="T11" i="43"/>
  <c r="Y97" i="35" s="1"/>
  <c r="Y7" i="35"/>
  <c r="B34" i="38"/>
  <c r="A35" i="38"/>
  <c r="N9" i="31"/>
  <c r="N16" i="31" s="1"/>
  <c r="O5" i="31"/>
  <c r="S32" i="30"/>
  <c r="I31" i="30"/>
  <c r="H31" i="30"/>
  <c r="K31" i="30"/>
  <c r="Q8" i="30"/>
  <c r="Q9" i="30" s="1"/>
  <c r="P9" i="30"/>
  <c r="O14" i="31"/>
  <c r="P11" i="31"/>
  <c r="L24" i="12"/>
  <c r="I24" i="12"/>
  <c r="S25" i="12"/>
  <c r="H24" i="12"/>
  <c r="G24" i="12"/>
  <c r="P24" i="12" s="1"/>
  <c r="P23" i="12"/>
  <c r="J8" i="12"/>
  <c r="K8" i="12" s="1"/>
  <c r="I9" i="12"/>
  <c r="B28" i="12"/>
  <c r="P31" i="30" l="1"/>
  <c r="G32" i="30"/>
  <c r="P32" i="30" s="1"/>
  <c r="A39" i="54"/>
  <c r="B38" i="54"/>
  <c r="B35" i="38"/>
  <c r="A36" i="38"/>
  <c r="U5" i="43"/>
  <c r="U10" i="43"/>
  <c r="Z96" i="35" s="1"/>
  <c r="Z6" i="35"/>
  <c r="W4" i="43"/>
  <c r="V2" i="43"/>
  <c r="V3" i="43"/>
  <c r="U6" i="43"/>
  <c r="U11" i="43"/>
  <c r="Z97" i="35" s="1"/>
  <c r="Z7" i="35"/>
  <c r="P14" i="31"/>
  <c r="Q11" i="31"/>
  <c r="K32" i="30"/>
  <c r="S33" i="30"/>
  <c r="I32" i="30"/>
  <c r="H32" i="30"/>
  <c r="O9" i="31"/>
  <c r="O16" i="31" s="1"/>
  <c r="P5" i="31"/>
  <c r="L25" i="12"/>
  <c r="I25" i="12"/>
  <c r="G25" i="12"/>
  <c r="S26" i="12"/>
  <c r="H25" i="12"/>
  <c r="K9" i="12"/>
  <c r="L8" i="12"/>
  <c r="B29" i="12"/>
  <c r="J9" i="12"/>
  <c r="G33" i="30" l="1"/>
  <c r="B39" i="54"/>
  <c r="A40" i="54"/>
  <c r="V5" i="43"/>
  <c r="V10" i="43"/>
  <c r="AA96" i="35" s="1"/>
  <c r="AA6" i="35"/>
  <c r="W3" i="43"/>
  <c r="W2" i="43"/>
  <c r="X4" i="43"/>
  <c r="V11" i="43"/>
  <c r="AA97" i="35" s="1"/>
  <c r="V6" i="43"/>
  <c r="AA7" i="35"/>
  <c r="A37" i="38"/>
  <c r="B36" i="38"/>
  <c r="R11" i="31"/>
  <c r="Q14" i="31"/>
  <c r="P9" i="31"/>
  <c r="P16" i="31" s="1"/>
  <c r="Q5" i="31"/>
  <c r="S34" i="30"/>
  <c r="I33" i="30"/>
  <c r="H33" i="30"/>
  <c r="K33" i="30"/>
  <c r="P25" i="12"/>
  <c r="L26" i="12"/>
  <c r="I26" i="12"/>
  <c r="G26" i="12"/>
  <c r="H26" i="12"/>
  <c r="S27" i="12"/>
  <c r="L9" i="12"/>
  <c r="M8" i="12"/>
  <c r="N8" i="12" s="1"/>
  <c r="B30" i="12"/>
  <c r="P33" i="30" l="1"/>
  <c r="G34" i="30"/>
  <c r="B40" i="54"/>
  <c r="A41" i="54"/>
  <c r="X2" i="43"/>
  <c r="X3" i="43"/>
  <c r="Y4" i="43"/>
  <c r="W10" i="43"/>
  <c r="AB96" i="35" s="1"/>
  <c r="W5" i="43"/>
  <c r="AB6" i="35"/>
  <c r="B37" i="38"/>
  <c r="A38" i="38"/>
  <c r="W11" i="43"/>
  <c r="AB97" i="35" s="1"/>
  <c r="W6" i="43"/>
  <c r="AB7" i="35"/>
  <c r="H34" i="30"/>
  <c r="K34" i="30"/>
  <c r="S35" i="30"/>
  <c r="I34" i="30"/>
  <c r="Q9" i="31"/>
  <c r="Q16" i="31" s="1"/>
  <c r="R5" i="31"/>
  <c r="R14" i="31"/>
  <c r="S11" i="31"/>
  <c r="L27" i="12"/>
  <c r="G27" i="12"/>
  <c r="S28" i="12"/>
  <c r="H27" i="12"/>
  <c r="I27" i="12"/>
  <c r="P26" i="12"/>
  <c r="M9" i="12"/>
  <c r="O8" i="12"/>
  <c r="N9" i="12"/>
  <c r="B31" i="12"/>
  <c r="P34" i="30" l="1"/>
  <c r="G35" i="30"/>
  <c r="P35" i="30" s="1"/>
  <c r="A42" i="54"/>
  <c r="B41" i="54"/>
  <c r="Y2" i="43"/>
  <c r="Y3" i="43"/>
  <c r="Z4" i="43"/>
  <c r="B38" i="38"/>
  <c r="A39" i="38"/>
  <c r="X11" i="43"/>
  <c r="AC97" i="35" s="1"/>
  <c r="X6" i="43"/>
  <c r="AC7" i="35"/>
  <c r="X10" i="43"/>
  <c r="AC96" i="35" s="1"/>
  <c r="X5" i="43"/>
  <c r="AC6" i="35"/>
  <c r="S14" i="31"/>
  <c r="T11" i="31"/>
  <c r="R9" i="31"/>
  <c r="R16" i="31" s="1"/>
  <c r="S5" i="31"/>
  <c r="H35" i="30"/>
  <c r="I35" i="30"/>
  <c r="S36" i="30"/>
  <c r="K35" i="30"/>
  <c r="L28" i="12"/>
  <c r="I28" i="12"/>
  <c r="S29" i="12"/>
  <c r="G28" i="12"/>
  <c r="H28" i="12"/>
  <c r="P27" i="12"/>
  <c r="B32" i="12"/>
  <c r="P8" i="12"/>
  <c r="O9" i="12"/>
  <c r="G36" i="30" l="1"/>
  <c r="P36" i="30" s="1"/>
  <c r="A43" i="54"/>
  <c r="B42" i="54"/>
  <c r="Y10" i="43"/>
  <c r="AD96" i="35" s="1"/>
  <c r="Y5" i="43"/>
  <c r="AD6" i="35"/>
  <c r="B39" i="38"/>
  <c r="A40" i="38"/>
  <c r="Z2" i="43"/>
  <c r="Z3" i="43"/>
  <c r="Y11" i="43"/>
  <c r="AD97" i="35" s="1"/>
  <c r="Y6" i="43"/>
  <c r="AD7" i="35"/>
  <c r="K36" i="30"/>
  <c r="S37" i="30"/>
  <c r="I36" i="30"/>
  <c r="H36" i="30"/>
  <c r="S9" i="31"/>
  <c r="S16" i="31" s="1"/>
  <c r="T5" i="31"/>
  <c r="U11" i="31"/>
  <c r="U14" i="31" s="1"/>
  <c r="T14" i="31"/>
  <c r="P28" i="12"/>
  <c r="L29" i="12"/>
  <c r="I29" i="12"/>
  <c r="G29" i="12"/>
  <c r="S30" i="12"/>
  <c r="H29" i="12"/>
  <c r="B33" i="12"/>
  <c r="Q8" i="12"/>
  <c r="P9" i="12"/>
  <c r="G37" i="30" l="1"/>
  <c r="B43" i="54"/>
  <c r="A44" i="54"/>
  <c r="B40" i="38"/>
  <c r="A41" i="38"/>
  <c r="Z6" i="43"/>
  <c r="Z11" i="43"/>
  <c r="AE97" i="35" s="1"/>
  <c r="AE7" i="35"/>
  <c r="Z10" i="43"/>
  <c r="AE96" i="35" s="1"/>
  <c r="Z5" i="43"/>
  <c r="AE6" i="35"/>
  <c r="T9" i="31"/>
  <c r="T16" i="31" s="1"/>
  <c r="U5" i="31"/>
  <c r="U9" i="31" s="1"/>
  <c r="U16" i="31" s="1"/>
  <c r="S38" i="30"/>
  <c r="I37" i="30"/>
  <c r="H37" i="30"/>
  <c r="K37" i="30"/>
  <c r="P29" i="12"/>
  <c r="K30" i="12"/>
  <c r="L30" i="12"/>
  <c r="I30" i="12"/>
  <c r="S31" i="12"/>
  <c r="G30" i="12"/>
  <c r="H30" i="12"/>
  <c r="Q9" i="12"/>
  <c r="B34" i="12"/>
  <c r="P37" i="30" l="1"/>
  <c r="C43" i="30"/>
  <c r="C44" i="30" s="1"/>
  <c r="A45" i="54"/>
  <c r="B44" i="54"/>
  <c r="B41" i="38"/>
  <c r="A42" i="38"/>
  <c r="H38" i="30"/>
  <c r="K38" i="30"/>
  <c r="S39" i="30"/>
  <c r="G39" i="30" s="1"/>
  <c r="I38" i="30"/>
  <c r="P30" i="12"/>
  <c r="L31" i="12"/>
  <c r="I31" i="12"/>
  <c r="H31" i="12"/>
  <c r="S32" i="12"/>
  <c r="G31" i="12"/>
  <c r="P31" i="12" s="1"/>
  <c r="B35" i="12"/>
  <c r="G38" i="30" l="1"/>
  <c r="P38" i="30" s="1"/>
  <c r="A46" i="54"/>
  <c r="B45" i="54"/>
  <c r="A43" i="38"/>
  <c r="B42" i="38"/>
  <c r="G43" i="30"/>
  <c r="I39" i="30"/>
  <c r="I43" i="30" s="1"/>
  <c r="H39" i="30"/>
  <c r="H43" i="30" s="1"/>
  <c r="K39" i="30"/>
  <c r="K43" i="30" s="1"/>
  <c r="S33" i="12"/>
  <c r="I32" i="12"/>
  <c r="G32" i="12"/>
  <c r="H32" i="12"/>
  <c r="K32" i="12"/>
  <c r="L32" i="12"/>
  <c r="B36" i="12"/>
  <c r="B46" i="54" l="1"/>
  <c r="A47" i="54"/>
  <c r="B43" i="38"/>
  <c r="A44" i="38"/>
  <c r="P39" i="30"/>
  <c r="P43" i="30" s="1"/>
  <c r="P44" i="30" s="1"/>
  <c r="I44" i="30"/>
  <c r="D3" i="29"/>
  <c r="H44" i="30"/>
  <c r="C3" i="29"/>
  <c r="G44" i="30"/>
  <c r="B3" i="29"/>
  <c r="P32" i="12"/>
  <c r="L33" i="12"/>
  <c r="I33" i="12"/>
  <c r="S34" i="12"/>
  <c r="G33" i="12"/>
  <c r="H33" i="12"/>
  <c r="B37" i="12"/>
  <c r="A48" i="54" l="1"/>
  <c r="B47" i="54"/>
  <c r="B44" i="38"/>
  <c r="A45" i="38"/>
  <c r="D8" i="28"/>
  <c r="D9" i="28" s="1"/>
  <c r="C7" i="29"/>
  <c r="F8" i="28"/>
  <c r="F9" i="28" s="1"/>
  <c r="D7" i="29"/>
  <c r="C8" i="28"/>
  <c r="B7" i="29"/>
  <c r="P33" i="12"/>
  <c r="L34" i="12"/>
  <c r="S35" i="12"/>
  <c r="H34" i="12"/>
  <c r="G34" i="12"/>
  <c r="P34" i="12" s="1"/>
  <c r="I34" i="12"/>
  <c r="B38" i="12"/>
  <c r="A49" i="54" l="1"/>
  <c r="B48" i="54"/>
  <c r="A46" i="38"/>
  <c r="B45" i="38"/>
  <c r="E7" i="29"/>
  <c r="C9" i="28"/>
  <c r="F22" i="28"/>
  <c r="F23" i="28"/>
  <c r="D22" i="28"/>
  <c r="D23" i="28"/>
  <c r="L35" i="12"/>
  <c r="I35" i="12"/>
  <c r="S36" i="12"/>
  <c r="H35" i="12"/>
  <c r="G35" i="12"/>
  <c r="P35" i="12" s="1"/>
  <c r="B39" i="12"/>
  <c r="A50" i="54" l="1"/>
  <c r="B49" i="54"/>
  <c r="B46" i="38"/>
  <c r="A47" i="38"/>
  <c r="C22" i="28"/>
  <c r="C23" i="28"/>
  <c r="L36" i="12"/>
  <c r="S37" i="12"/>
  <c r="H36" i="12"/>
  <c r="I36" i="12"/>
  <c r="G36" i="12"/>
  <c r="A51" i="54" l="1"/>
  <c r="B50" i="54"/>
  <c r="B47" i="38"/>
  <c r="A48" i="38"/>
  <c r="P36" i="12"/>
  <c r="L37" i="12"/>
  <c r="H37" i="12"/>
  <c r="S38" i="12"/>
  <c r="G37" i="12"/>
  <c r="I37" i="12"/>
  <c r="A52" i="54" l="1"/>
  <c r="B51" i="54"/>
  <c r="A49" i="38"/>
  <c r="B48" i="38"/>
  <c r="P37" i="12"/>
  <c r="L38" i="12"/>
  <c r="H38" i="12"/>
  <c r="I38" i="12"/>
  <c r="G38" i="12"/>
  <c r="S39" i="12"/>
  <c r="P38" i="12" l="1"/>
  <c r="B52" i="54"/>
  <c r="A53" i="54"/>
  <c r="B49" i="38"/>
  <c r="A50" i="38"/>
  <c r="L39" i="12"/>
  <c r="L42" i="12" s="1"/>
  <c r="H39" i="12"/>
  <c r="H42" i="12" s="1"/>
  <c r="H43" i="12" s="1"/>
  <c r="G39" i="12"/>
  <c r="I39" i="12"/>
  <c r="I42" i="12" s="1"/>
  <c r="I43" i="12" s="1"/>
  <c r="C3" i="11"/>
  <c r="D3" i="11"/>
  <c r="A54" i="54" l="1"/>
  <c r="B53" i="54"/>
  <c r="B50" i="38"/>
  <c r="A51" i="38"/>
  <c r="P39" i="12"/>
  <c r="P42" i="12" s="1"/>
  <c r="P43" i="12" s="1"/>
  <c r="G42" i="12"/>
  <c r="C7" i="11"/>
  <c r="D8" i="27"/>
  <c r="D7" i="11"/>
  <c r="F8" i="27"/>
  <c r="A55" i="54" l="1"/>
  <c r="B54" i="54"/>
  <c r="A52" i="38"/>
  <c r="B51" i="38"/>
  <c r="B3" i="11"/>
  <c r="G43" i="12"/>
  <c r="F22" i="27"/>
  <c r="D22" i="27"/>
  <c r="A56" i="54" l="1"/>
  <c r="B55" i="54"/>
  <c r="B52" i="38"/>
  <c r="A53" i="38"/>
  <c r="B7" i="11"/>
  <c r="E7" i="11" s="1"/>
  <c r="C8" i="27"/>
  <c r="K33" i="12"/>
  <c r="O33" i="12"/>
  <c r="O25" i="12"/>
  <c r="K25" i="12"/>
  <c r="K38" i="12"/>
  <c r="O38" i="12"/>
  <c r="K21" i="12"/>
  <c r="O21" i="12"/>
  <c r="M42" i="12"/>
  <c r="N43" i="12" s="1"/>
  <c r="O36" i="12"/>
  <c r="K36" i="12"/>
  <c r="O28" i="12"/>
  <c r="K28" i="12"/>
  <c r="O26" i="12"/>
  <c r="K26" i="12"/>
  <c r="O35" i="12"/>
  <c r="K35" i="12"/>
  <c r="O39" i="12"/>
  <c r="K39" i="12"/>
  <c r="K23" i="12"/>
  <c r="O23" i="12"/>
  <c r="O22" i="12"/>
  <c r="K22" i="12"/>
  <c r="O30" i="12"/>
  <c r="O32" i="12"/>
  <c r="K29" i="12"/>
  <c r="O29" i="12"/>
  <c r="K31" i="12"/>
  <c r="O31" i="12"/>
  <c r="K37" i="12"/>
  <c r="O37" i="12"/>
  <c r="K34" i="12"/>
  <c r="O34" i="12"/>
  <c r="K27" i="12"/>
  <c r="K24" i="12"/>
  <c r="O24" i="12"/>
  <c r="A57" i="54" l="1"/>
  <c r="B56" i="54"/>
  <c r="C22" i="27"/>
  <c r="B53" i="38"/>
  <c r="A54" i="38"/>
  <c r="O42" i="12"/>
  <c r="Q37" i="12"/>
  <c r="K42" i="12"/>
  <c r="Q24" i="12"/>
  <c r="Q31" i="12"/>
  <c r="Q22" i="12"/>
  <c r="Q26" i="12"/>
  <c r="Q38" i="12"/>
  <c r="Q23" i="12"/>
  <c r="Q28" i="12"/>
  <c r="Q25" i="12"/>
  <c r="Q30" i="12"/>
  <c r="Q29" i="12"/>
  <c r="Q34" i="12"/>
  <c r="Q32" i="12"/>
  <c r="Q35" i="12"/>
  <c r="Q27" i="12"/>
  <c r="Q39" i="12"/>
  <c r="Q36" i="12"/>
  <c r="Q33" i="12"/>
  <c r="Q21" i="12"/>
  <c r="A58" i="54" l="1"/>
  <c r="B57" i="54"/>
  <c r="A55" i="38"/>
  <c r="B54" i="38"/>
  <c r="O43" i="12"/>
  <c r="F3" i="11"/>
  <c r="B8" i="27" s="1"/>
  <c r="B22" i="27" s="1"/>
  <c r="L43" i="12"/>
  <c r="F7" i="11"/>
  <c r="Q42" i="12"/>
  <c r="B58" i="54" l="1"/>
  <c r="A59" i="54"/>
  <c r="B55" i="38"/>
  <c r="A56" i="38"/>
  <c r="E8" i="27"/>
  <c r="G8" i="27" s="1"/>
  <c r="A60" i="54" l="1"/>
  <c r="B59" i="54"/>
  <c r="B56" i="38"/>
  <c r="A57" i="38"/>
  <c r="E22" i="27"/>
  <c r="A61" i="54" l="1"/>
  <c r="B60" i="54"/>
  <c r="A58" i="38"/>
  <c r="B57" i="38"/>
  <c r="G22" i="27"/>
  <c r="A62" i="54" l="1"/>
  <c r="B61" i="54"/>
  <c r="B58" i="38"/>
  <c r="A59" i="38"/>
  <c r="B62" i="54" l="1"/>
  <c r="B64" i="54" s="1"/>
  <c r="D14" i="54" s="1"/>
  <c r="D17" i="54" s="1"/>
  <c r="D19" i="54" s="1"/>
  <c r="B59" i="38"/>
  <c r="A60" i="38"/>
  <c r="E125" i="36" l="1"/>
  <c r="F125" i="36" s="1"/>
  <c r="E113" i="36"/>
  <c r="F113" i="36" s="1"/>
  <c r="E123" i="36"/>
  <c r="F123" i="36" s="1"/>
  <c r="E122" i="36"/>
  <c r="F122" i="36" s="1"/>
  <c r="E121" i="36"/>
  <c r="F121" i="36" s="1"/>
  <c r="E120" i="36"/>
  <c r="F120" i="36" s="1"/>
  <c r="E119" i="36"/>
  <c r="F119" i="36" s="1"/>
  <c r="E118" i="36"/>
  <c r="F118" i="36" s="1"/>
  <c r="E117" i="36"/>
  <c r="F117" i="36" s="1"/>
  <c r="E116" i="36"/>
  <c r="F116" i="36" s="1"/>
  <c r="E124" i="36"/>
  <c r="F124" i="36" s="1"/>
  <c r="E115" i="36"/>
  <c r="F115" i="36" s="1"/>
  <c r="E114" i="36"/>
  <c r="F114" i="36" s="1"/>
  <c r="E112" i="36"/>
  <c r="F112" i="36" s="1"/>
  <c r="A61" i="38"/>
  <c r="B60" i="38"/>
  <c r="Y115" i="36" l="1"/>
  <c r="N115" i="36"/>
  <c r="O115" i="36"/>
  <c r="Z115" i="36"/>
  <c r="P115" i="36"/>
  <c r="K115" i="36"/>
  <c r="Q115" i="36"/>
  <c r="R115" i="36"/>
  <c r="S115" i="36"/>
  <c r="T115" i="36"/>
  <c r="U115" i="36"/>
  <c r="W115" i="36"/>
  <c r="J115" i="36"/>
  <c r="V115" i="36"/>
  <c r="L115" i="36"/>
  <c r="X115" i="36"/>
  <c r="M115" i="36"/>
  <c r="Y124" i="36"/>
  <c r="H124" i="36"/>
  <c r="N124" i="36"/>
  <c r="T124" i="36"/>
  <c r="Z124" i="36"/>
  <c r="I124" i="36"/>
  <c r="P124" i="36"/>
  <c r="U124" i="36"/>
  <c r="O124" i="36"/>
  <c r="J124" i="36"/>
  <c r="Q124" i="36"/>
  <c r="V124" i="36"/>
  <c r="R124" i="36"/>
  <c r="K124" i="36"/>
  <c r="S124" i="36"/>
  <c r="W124" i="36"/>
  <c r="G124" i="36"/>
  <c r="L124" i="36"/>
  <c r="X124" i="36"/>
  <c r="M124" i="36"/>
  <c r="S116" i="36"/>
  <c r="U116" i="36"/>
  <c r="T116" i="36"/>
  <c r="W116" i="36"/>
  <c r="V116" i="36"/>
  <c r="Z116" i="36"/>
  <c r="L116" i="36"/>
  <c r="X116" i="36"/>
  <c r="M116" i="36"/>
  <c r="O116" i="36"/>
  <c r="Y116" i="36"/>
  <c r="P116" i="36"/>
  <c r="Q116" i="36"/>
  <c r="K116" i="36"/>
  <c r="R116" i="36"/>
  <c r="N116" i="36"/>
  <c r="T117" i="36"/>
  <c r="U117" i="36"/>
  <c r="R117" i="36"/>
  <c r="W117" i="36"/>
  <c r="V117" i="36"/>
  <c r="Y117" i="36"/>
  <c r="L117" i="36"/>
  <c r="M117" i="36"/>
  <c r="X117" i="36"/>
  <c r="O117" i="36"/>
  <c r="N117" i="36"/>
  <c r="Z117" i="36"/>
  <c r="P117" i="36"/>
  <c r="Q117" i="36"/>
  <c r="S117" i="36"/>
  <c r="Q118" i="36"/>
  <c r="G118" i="36"/>
  <c r="R118" i="36"/>
  <c r="S118" i="36"/>
  <c r="X118" i="36"/>
  <c r="I118" i="36"/>
  <c r="H118" i="36"/>
  <c r="U118" i="36"/>
  <c r="L118" i="36"/>
  <c r="K118" i="36"/>
  <c r="J118" i="36"/>
  <c r="W118" i="36"/>
  <c r="O118" i="36"/>
  <c r="M118" i="36"/>
  <c r="T118" i="36"/>
  <c r="Y118" i="36"/>
  <c r="V118" i="36"/>
  <c r="N118" i="36"/>
  <c r="P118" i="36"/>
  <c r="Z118" i="36"/>
  <c r="M119" i="36"/>
  <c r="S119" i="36"/>
  <c r="Y119" i="36"/>
  <c r="V119" i="36"/>
  <c r="N119" i="36"/>
  <c r="X119" i="36"/>
  <c r="Z119" i="36"/>
  <c r="P119" i="36"/>
  <c r="Q119" i="36"/>
  <c r="R119" i="36"/>
  <c r="T119" i="36"/>
  <c r="H119" i="36"/>
  <c r="W119" i="36"/>
  <c r="I119" i="36"/>
  <c r="J119" i="36"/>
  <c r="L119" i="36"/>
  <c r="U119" i="36"/>
  <c r="K119" i="36"/>
  <c r="O119" i="36"/>
  <c r="Q120" i="36"/>
  <c r="R120" i="36"/>
  <c r="S120" i="36"/>
  <c r="I120" i="36"/>
  <c r="K120" i="36"/>
  <c r="J120" i="36"/>
  <c r="M120" i="36"/>
  <c r="V120" i="36"/>
  <c r="P120" i="36"/>
  <c r="L120" i="36"/>
  <c r="T120" i="36"/>
  <c r="O120" i="36"/>
  <c r="X120" i="36"/>
  <c r="W120" i="36"/>
  <c r="N120" i="36"/>
  <c r="U120" i="36"/>
  <c r="Z120" i="36"/>
  <c r="Y120" i="36"/>
  <c r="N121" i="36"/>
  <c r="V121" i="36"/>
  <c r="Z121" i="36"/>
  <c r="Y121" i="36"/>
  <c r="P121" i="36"/>
  <c r="W121" i="36"/>
  <c r="Q121" i="36"/>
  <c r="S121" i="36"/>
  <c r="T121" i="36"/>
  <c r="U121" i="36"/>
  <c r="J121" i="36"/>
  <c r="X121" i="36"/>
  <c r="R121" i="36"/>
  <c r="K121" i="36"/>
  <c r="M121" i="36"/>
  <c r="L121" i="36"/>
  <c r="O121" i="36"/>
  <c r="N122" i="36"/>
  <c r="P122" i="36"/>
  <c r="R122" i="36"/>
  <c r="S122" i="36"/>
  <c r="U122" i="36"/>
  <c r="O122" i="36"/>
  <c r="W122" i="36"/>
  <c r="Q122" i="36"/>
  <c r="Y122" i="36"/>
  <c r="T122" i="36"/>
  <c r="X122" i="36"/>
  <c r="V122" i="36"/>
  <c r="Z122" i="36"/>
  <c r="M122" i="36"/>
  <c r="K122" i="36"/>
  <c r="L122" i="36"/>
  <c r="L123" i="36"/>
  <c r="X123" i="36"/>
  <c r="M123" i="36"/>
  <c r="Y123" i="36"/>
  <c r="N123" i="36"/>
  <c r="Z123" i="36"/>
  <c r="O123" i="36"/>
  <c r="Q123" i="36"/>
  <c r="W123" i="36"/>
  <c r="T123" i="36"/>
  <c r="P123" i="36"/>
  <c r="U123" i="36"/>
  <c r="R123" i="36"/>
  <c r="V123" i="36"/>
  <c r="S123" i="36"/>
  <c r="U113" i="36"/>
  <c r="J113" i="36"/>
  <c r="L113" i="36"/>
  <c r="V113" i="36"/>
  <c r="X113" i="36"/>
  <c r="K113" i="36"/>
  <c r="O113" i="36"/>
  <c r="M113" i="36"/>
  <c r="W113" i="36"/>
  <c r="Y113" i="36"/>
  <c r="H113" i="36"/>
  <c r="N113" i="36"/>
  <c r="Q113" i="36"/>
  <c r="Z113" i="36"/>
  <c r="P113" i="36"/>
  <c r="T113" i="36"/>
  <c r="R113" i="36"/>
  <c r="S113" i="36"/>
  <c r="I113" i="36"/>
  <c r="I112" i="36"/>
  <c r="U112" i="36"/>
  <c r="L112" i="36"/>
  <c r="J112" i="36"/>
  <c r="X112" i="36"/>
  <c r="V112" i="36"/>
  <c r="M112" i="36"/>
  <c r="K112" i="36"/>
  <c r="Y112" i="36"/>
  <c r="W112" i="36"/>
  <c r="Q112" i="36"/>
  <c r="S112" i="36"/>
  <c r="N112" i="36"/>
  <c r="O112" i="36"/>
  <c r="Z112" i="36"/>
  <c r="H112" i="36"/>
  <c r="P112" i="36"/>
  <c r="T112" i="36"/>
  <c r="G112" i="36"/>
  <c r="R112" i="36"/>
  <c r="N114" i="36"/>
  <c r="I114" i="36"/>
  <c r="Z114" i="36"/>
  <c r="P114" i="36"/>
  <c r="O114" i="36"/>
  <c r="R114" i="36"/>
  <c r="Q114" i="36"/>
  <c r="U114" i="36"/>
  <c r="S114" i="36"/>
  <c r="T114" i="36"/>
  <c r="J114" i="36"/>
  <c r="V114" i="36"/>
  <c r="K114" i="36"/>
  <c r="W114" i="36"/>
  <c r="M114" i="36"/>
  <c r="L114" i="36"/>
  <c r="Y114" i="36"/>
  <c r="X114" i="36"/>
  <c r="I125" i="36"/>
  <c r="N125" i="36"/>
  <c r="U125" i="36"/>
  <c r="P125" i="36"/>
  <c r="J125" i="36"/>
  <c r="Q125" i="36"/>
  <c r="V125" i="36"/>
  <c r="R125" i="36"/>
  <c r="K125" i="36"/>
  <c r="W125" i="36"/>
  <c r="L125" i="36"/>
  <c r="X125" i="36"/>
  <c r="G125" i="36"/>
  <c r="M125" i="36"/>
  <c r="S125" i="36"/>
  <c r="Y125" i="36"/>
  <c r="H125" i="36"/>
  <c r="O125" i="36"/>
  <c r="T125" i="36"/>
  <c r="Z125" i="36"/>
  <c r="B61" i="38"/>
  <c r="A62" i="38"/>
  <c r="Y131" i="36" l="1"/>
  <c r="V5" i="32" s="1"/>
  <c r="N38" i="30" s="1"/>
  <c r="Q131" i="36"/>
  <c r="N5" i="32" s="1"/>
  <c r="N30" i="30" s="1"/>
  <c r="S131" i="36"/>
  <c r="P5" i="32" s="1"/>
  <c r="N32" i="30" s="1"/>
  <c r="T131" i="36"/>
  <c r="Q5" i="32" s="1"/>
  <c r="N33" i="30" s="1"/>
  <c r="W131" i="36"/>
  <c r="T5" i="32" s="1"/>
  <c r="N36" i="30" s="1"/>
  <c r="M131" i="36"/>
  <c r="J5" i="32" s="1"/>
  <c r="N26" i="30" s="1"/>
  <c r="G131" i="36"/>
  <c r="D5" i="32" s="1"/>
  <c r="N20" i="30" s="1"/>
  <c r="O131" i="36"/>
  <c r="L5" i="32" s="1"/>
  <c r="N28" i="30" s="1"/>
  <c r="K131" i="36"/>
  <c r="H5" i="32" s="1"/>
  <c r="N24" i="30" s="1"/>
  <c r="V131" i="36"/>
  <c r="S5" i="32" s="1"/>
  <c r="N35" i="30" s="1"/>
  <c r="R131" i="36"/>
  <c r="O5" i="32" s="1"/>
  <c r="N31" i="30" s="1"/>
  <c r="X131" i="36"/>
  <c r="U5" i="32" s="1"/>
  <c r="N37" i="30" s="1"/>
  <c r="P131" i="36"/>
  <c r="M5" i="32" s="1"/>
  <c r="N29" i="30" s="1"/>
  <c r="J131" i="36"/>
  <c r="G5" i="32" s="1"/>
  <c r="N23" i="30" s="1"/>
  <c r="Z131" i="36"/>
  <c r="W5" i="32" s="1"/>
  <c r="N39" i="30" s="1"/>
  <c r="L131" i="36"/>
  <c r="I5" i="32" s="1"/>
  <c r="N25" i="30" s="1"/>
  <c r="H131" i="36"/>
  <c r="E5" i="32" s="1"/>
  <c r="N21" i="30" s="1"/>
  <c r="U131" i="36"/>
  <c r="R5" i="32" s="1"/>
  <c r="N34" i="30" s="1"/>
  <c r="N131" i="36"/>
  <c r="K5" i="32" s="1"/>
  <c r="N27" i="30" s="1"/>
  <c r="I131" i="36"/>
  <c r="F5" i="32" s="1"/>
  <c r="N22" i="30" s="1"/>
  <c r="B62" i="38"/>
  <c r="B64" i="38" s="1"/>
  <c r="D14" i="38" s="1"/>
  <c r="D17" i="38" s="1"/>
  <c r="D19" i="38" s="1"/>
  <c r="O35" i="30" l="1"/>
  <c r="Q35" i="30" s="1"/>
  <c r="L35" i="30"/>
  <c r="L24" i="30"/>
  <c r="O24" i="30"/>
  <c r="Q24" i="30" s="1"/>
  <c r="O31" i="30"/>
  <c r="Q31" i="30" s="1"/>
  <c r="L31" i="30"/>
  <c r="O27" i="30"/>
  <c r="Q27" i="30" s="1"/>
  <c r="L27" i="30"/>
  <c r="N43" i="30"/>
  <c r="N44" i="30" s="1"/>
  <c r="L20" i="30"/>
  <c r="O20" i="30"/>
  <c r="O34" i="30"/>
  <c r="Q34" i="30" s="1"/>
  <c r="L34" i="30"/>
  <c r="L26" i="30"/>
  <c r="O26" i="30"/>
  <c r="Q26" i="30" s="1"/>
  <c r="L22" i="30"/>
  <c r="O22" i="30"/>
  <c r="Q22" i="30" s="1"/>
  <c r="L21" i="30"/>
  <c r="O21" i="30"/>
  <c r="Q21" i="30" s="1"/>
  <c r="O36" i="30"/>
  <c r="Q36" i="30" s="1"/>
  <c r="L36" i="30"/>
  <c r="O28" i="30"/>
  <c r="Q28" i="30" s="1"/>
  <c r="L28" i="30"/>
  <c r="L25" i="30"/>
  <c r="O25" i="30"/>
  <c r="Q25" i="30" s="1"/>
  <c r="O33" i="30"/>
  <c r="Q33" i="30" s="1"/>
  <c r="L33" i="30"/>
  <c r="O39" i="30"/>
  <c r="Q39" i="30" s="1"/>
  <c r="L39" i="30"/>
  <c r="O32" i="30"/>
  <c r="Q32" i="30" s="1"/>
  <c r="L32" i="30"/>
  <c r="L23" i="30"/>
  <c r="O23" i="30"/>
  <c r="Q23" i="30" s="1"/>
  <c r="O30" i="30"/>
  <c r="Q30" i="30" s="1"/>
  <c r="L30" i="30"/>
  <c r="O37" i="30"/>
  <c r="Q37" i="30" s="1"/>
  <c r="L37" i="30"/>
  <c r="O29" i="30"/>
  <c r="Q29" i="30" s="1"/>
  <c r="L29" i="30"/>
  <c r="O38" i="30"/>
  <c r="Q38" i="30" s="1"/>
  <c r="L38" i="30"/>
  <c r="O43" i="30" l="1"/>
  <c r="Q20" i="30"/>
  <c r="Q43" i="30" s="1"/>
  <c r="L43" i="30"/>
  <c r="L44" i="30" s="1"/>
  <c r="F3" i="29" l="1"/>
  <c r="B8" i="28" s="1"/>
  <c r="O44" i="30"/>
  <c r="F7" i="29" s="1"/>
  <c r="B9" i="28" l="1"/>
  <c r="E8" i="28"/>
  <c r="G8" i="28" s="1"/>
  <c r="B22" i="28" l="1"/>
  <c r="B23" i="28"/>
  <c r="E23" i="28" s="1"/>
  <c r="G23" i="28" s="1"/>
  <c r="E9" i="28"/>
  <c r="E22" i="28" l="1"/>
  <c r="G22" i="28" s="1"/>
  <c r="G9" i="28"/>
</calcChain>
</file>

<file path=xl/sharedStrings.xml><?xml version="1.0" encoding="utf-8"?>
<sst xmlns="http://schemas.openxmlformats.org/spreadsheetml/2006/main" count="1526" uniqueCount="433">
  <si>
    <t>Summary Tables</t>
  </si>
  <si>
    <t>Case</t>
  </si>
  <si>
    <t>Energy Revenue</t>
  </si>
  <si>
    <t>Capacity Revenue</t>
  </si>
  <si>
    <t>Energy Market Impact</t>
  </si>
  <si>
    <t>MWh</t>
  </si>
  <si>
    <t>Storage</t>
  </si>
  <si>
    <t>($/MWh)</t>
  </si>
  <si>
    <t>Total</t>
  </si>
  <si>
    <t>Cost (EST)</t>
  </si>
  <si>
    <t>$2022 Real</t>
  </si>
  <si>
    <t>Aurora Output (Nominal)</t>
  </si>
  <si>
    <t>Aurora Output ($2022)</t>
  </si>
  <si>
    <t>Cost Data ($2022)</t>
  </si>
  <si>
    <t>Revenues and Costs ($2022)</t>
  </si>
  <si>
    <t>CapEx</t>
  </si>
  <si>
    <t>OpEx</t>
  </si>
  <si>
    <t>Costs</t>
  </si>
  <si>
    <t>Revenues</t>
  </si>
  <si>
    <t>Net Revenues</t>
  </si>
  <si>
    <t>Inflation</t>
  </si>
  <si>
    <t>Cum. Inflation</t>
  </si>
  <si>
    <t>Year</t>
  </si>
  <si>
    <t>($)</t>
  </si>
  <si>
    <t>2030 - 2049 Totals</t>
  </si>
  <si>
    <t>2030 - 2049 $/MWh</t>
  </si>
  <si>
    <t>Operating</t>
  </si>
  <si>
    <t>Total Costs ($2022)</t>
  </si>
  <si>
    <t>Total OpEx</t>
  </si>
  <si>
    <t>Total CapEx</t>
  </si>
  <si>
    <t>Storage Annual Detail</t>
  </si>
  <si>
    <t>Battery Backup:</t>
  </si>
  <si>
    <t>Cost Data (Nominal)</t>
  </si>
  <si>
    <t>Nominal Costs:</t>
  </si>
  <si>
    <t>$2022 Costs:</t>
  </si>
  <si>
    <t>Total Benefits</t>
  </si>
  <si>
    <t>Net Market Revenues</t>
  </si>
  <si>
    <t>Project Summary ($2022)</t>
  </si>
  <si>
    <t>Years</t>
  </si>
  <si>
    <t>Thousands</t>
  </si>
  <si>
    <t>Project Summary ($1,000 2022) - Annualized</t>
  </si>
  <si>
    <t>Report - Table 7</t>
  </si>
  <si>
    <t>Storage Total ($2022)</t>
  </si>
  <si>
    <t>Annualized ($2022)</t>
  </si>
  <si>
    <t>Report - Table 6</t>
  </si>
  <si>
    <t>Description</t>
  </si>
  <si>
    <t>Storage ($1,000 2022)</t>
  </si>
  <si>
    <t>Storage ($2022/MWh)</t>
  </si>
  <si>
    <t>Storage (Comm/Resi)</t>
  </si>
  <si>
    <t>Storage (Residential and Commercial) Annual Detail</t>
  </si>
  <si>
    <t>Note: Revenue and MWH are based on existing Aurora output (7,500 MW), scaled down by MW %</t>
  </si>
  <si>
    <t>Raw Aurora Output</t>
  </si>
  <si>
    <t>Storage Plant Cumulative Addition</t>
  </si>
  <si>
    <t>MISO Commercial</t>
  </si>
  <si>
    <t>PJM Commercial</t>
  </si>
  <si>
    <t>MISO Residential</t>
  </si>
  <si>
    <t>PJM Residential</t>
  </si>
  <si>
    <t>MISO</t>
  </si>
  <si>
    <t>ComEd</t>
  </si>
  <si>
    <t>10 hour</t>
  </si>
  <si>
    <t>Comm/Res % of 7,500 MW installed</t>
  </si>
  <si>
    <t>Total Costs ($2022) for Residential &amp; Commercial</t>
  </si>
  <si>
    <t>Ratio</t>
  </si>
  <si>
    <t>MW</t>
  </si>
  <si>
    <t>For use in the Benefits model:</t>
  </si>
  <si>
    <t>Battery - 10 Hours_PJM</t>
  </si>
  <si>
    <t>Battery - 10 Hours_MISO</t>
  </si>
  <si>
    <t>Battery - 4 Hours_PJM</t>
  </si>
  <si>
    <t>Battery - 4 Hours_MISO</t>
  </si>
  <si>
    <t>CapEx ($2022)</t>
  </si>
  <si>
    <t>CCR (%)</t>
  </si>
  <si>
    <t>CapEx Costs ($2022/kW)</t>
  </si>
  <si>
    <t>Each row represents the CapEx for one vintage, spread over the available periods</t>
  </si>
  <si>
    <t>Utility-Scale Battery Storage - 4Hr</t>
  </si>
  <si>
    <t>Utility-Scale Battery Storage - 10Hr</t>
  </si>
  <si>
    <t>Location Scale (%)</t>
  </si>
  <si>
    <t>CapEx ($2022/kW)</t>
  </si>
  <si>
    <t>Overnight Capital Cost ($/kW)</t>
  </si>
  <si>
    <t>Incremental MW</t>
  </si>
  <si>
    <t>Capital Expense</t>
  </si>
  <si>
    <t>Total Annual Operating Expense ($2022)</t>
  </si>
  <si>
    <t>Build Year</t>
  </si>
  <si>
    <t>Annual MW</t>
  </si>
  <si>
    <t>Annual Operating Expense ($2022/kW-yr)</t>
  </si>
  <si>
    <t>Fixed Operation and Maintenance Expenses ($/kW-yr)</t>
  </si>
  <si>
    <t>10-Hour ComEd System_Size (MW)</t>
  </si>
  <si>
    <t>10-Hour MISO System_Size (MW)</t>
  </si>
  <si>
    <t>4-Hour ComEd System_Size (MW)</t>
  </si>
  <si>
    <t>4-Hour MISO System_Size (MW)</t>
  </si>
  <si>
    <t>Annual Project MW</t>
  </si>
  <si>
    <t>Operating Expense Calculations</t>
  </si>
  <si>
    <t>Year of Plant Operation</t>
  </si>
  <si>
    <t>Calendar</t>
  </si>
  <si>
    <t>Residential Battery Storage - 5 kW - 20 kWh</t>
  </si>
  <si>
    <t>Commercial Battery Storage 4Hr</t>
  </si>
  <si>
    <t>Battery - Res 4 Hours_PJM</t>
  </si>
  <si>
    <t>Battery - Res 4 Hours_MISO</t>
  </si>
  <si>
    <t>Battery - Com 4 Hours_PJM</t>
  </si>
  <si>
    <t>Battery - Com 4 Hours_MISO</t>
  </si>
  <si>
    <t>Capital Charge Rate (%)</t>
  </si>
  <si>
    <t>Expense Scale</t>
  </si>
  <si>
    <t>Start Date of Plant Operation</t>
  </si>
  <si>
    <t>kw per MW</t>
  </si>
  <si>
    <t>Notes</t>
  </si>
  <si>
    <t>Value</t>
  </si>
  <si>
    <t>Assumptions</t>
  </si>
  <si>
    <t>PV</t>
  </si>
  <si>
    <t>DepFctr</t>
  </si>
  <si>
    <t>RCCR</t>
  </si>
  <si>
    <t>Real CCR</t>
  </si>
  <si>
    <t>RWACC</t>
  </si>
  <si>
    <t>Real WACC (A/T)</t>
  </si>
  <si>
    <t>NCCR</t>
  </si>
  <si>
    <t>Nominal CCR</t>
  </si>
  <si>
    <t>NWACC</t>
  </si>
  <si>
    <t>Nominal WACC  (A/T)</t>
  </si>
  <si>
    <t>EITR</t>
  </si>
  <si>
    <t>Effective Income Tax Rate</t>
  </si>
  <si>
    <t>PVDpr</t>
  </si>
  <si>
    <t>PV of Depreciation</t>
  </si>
  <si>
    <t>DBR</t>
  </si>
  <si>
    <t>Declining Bal Rate</t>
  </si>
  <si>
    <t>Inf</t>
  </si>
  <si>
    <t>ITCR</t>
  </si>
  <si>
    <t>ITC Rate</t>
  </si>
  <si>
    <t>TL</t>
  </si>
  <si>
    <t>Tax Life (MACRS)</t>
  </si>
  <si>
    <t>BL</t>
  </si>
  <si>
    <t>Book Life</t>
  </si>
  <si>
    <t>SITR</t>
  </si>
  <si>
    <t>State Income Tax Rate</t>
  </si>
  <si>
    <t>FITR</t>
  </si>
  <si>
    <t>Federal Income Tax Rate</t>
  </si>
  <si>
    <t>EqRet</t>
  </si>
  <si>
    <t>Equity return</t>
  </si>
  <si>
    <t>Int</t>
  </si>
  <si>
    <t>Interest</t>
  </si>
  <si>
    <t>DbtRt</t>
  </si>
  <si>
    <t>Debt %</t>
  </si>
  <si>
    <t>Battery</t>
  </si>
  <si>
    <t>Capital Charge Rates</t>
  </si>
  <si>
    <t>Battery - 4 Hours</t>
  </si>
  <si>
    <t>Battery - 10 Hours</t>
  </si>
  <si>
    <t>Conservative</t>
  </si>
  <si>
    <t>(%)</t>
  </si>
  <si>
    <t>Location-Scaling Factors</t>
  </si>
  <si>
    <t>Tech Innovation</t>
  </si>
  <si>
    <t>Project Type</t>
  </si>
  <si>
    <t>2023 NREL ATB</t>
  </si>
  <si>
    <t>Graph Data for Batteries</t>
  </si>
  <si>
    <t>Residential</t>
  </si>
  <si>
    <t>Commercial</t>
  </si>
  <si>
    <t>PJM %</t>
  </si>
  <si>
    <t>MISO %</t>
  </si>
  <si>
    <t>pp. 15-16 from Appendix E: Illinois Power Agency Policy Study: Aurora Production cost Modeling</t>
  </si>
  <si>
    <t>Illinois Power Agency Policy Study: Aurora Production cost Modeling</t>
  </si>
  <si>
    <t>Incremental</t>
  </si>
  <si>
    <t>N/A</t>
  </si>
  <si>
    <t>Grid Connection Cost ($/kW)</t>
  </si>
  <si>
    <t>Cole and Karmakar (2023)</t>
  </si>
  <si>
    <t>Variable Operating Expenses ($/MWh)</t>
  </si>
  <si>
    <t>Fixed Operating Expenses ($/kW-yr)</t>
  </si>
  <si>
    <t>Already captured in projections</t>
  </si>
  <si>
    <t>2021 to 2022 overnight capital cost adjustments (%)</t>
  </si>
  <si>
    <t>Assumes one cycle per day</t>
  </si>
  <si>
    <t>Net Capacity Factor (%)</t>
  </si>
  <si>
    <t>Escalation Index</t>
  </si>
  <si>
    <t>Dollar Year</t>
  </si>
  <si>
    <t>Citation</t>
  </si>
  <si>
    <t>Future Projections Costs:</t>
  </si>
  <si>
    <t>Spur Line Cost ($/kW)</t>
  </si>
  <si>
    <t>V. Ramasamy, D. Feldman, J. Desai, and R. Margolis. 2022. U.S. Solar Photovoltaic System and Energy Storage Cost Benchmark: Q1 2022. Golden, CO: National Renewable Energy Laboratory</t>
  </si>
  <si>
    <t xml:space="preserve">V. Ramasamy, D. Feldman, J. Desai, and R. Margolis. 2022. U.S. Solar Photovoltaic System and Energy Storage Cost Benchmark: Q1 2022. Golden, CO: National Renewable Energy Laboratory; and </t>
  </si>
  <si>
    <t>Available Capacity (GW)</t>
  </si>
  <si>
    <t>Current Costs:</t>
  </si>
  <si>
    <t>Data Sources for Default Inputs</t>
  </si>
  <si>
    <t>Moderate</t>
  </si>
  <si>
    <t>Advanced</t>
  </si>
  <si>
    <t>Utility-Scale Battery Storage - 8Hr</t>
  </si>
  <si>
    <t>Utility-Scale Battery Storage - 6Hr</t>
  </si>
  <si>
    <t>Utility-Scale Battery Storage - 2Hr</t>
  </si>
  <si>
    <t>Capacity Factor (%)</t>
  </si>
  <si>
    <t>Round-Trip Efficiency</t>
  </si>
  <si>
    <t>Variable Operation and Maintenance Expenses ($/MWh)</t>
  </si>
  <si>
    <t>Techno-Economic Cost and Performance Parameters</t>
  </si>
  <si>
    <t>For 15-year technical life (values in 2021$):</t>
  </si>
  <si>
    <t xml:space="preserve">All values are given in 2021 U.S. dollars, using the Consumer Price Index (BLS, 2022) for dollar year conversions. </t>
  </si>
  <si>
    <t>Future Projections</t>
  </si>
  <si>
    <t>Y</t>
  </si>
  <si>
    <t>Utility</t>
  </si>
  <si>
    <t>Lithium Ion - 10 Hr</t>
  </si>
  <si>
    <t>Lithium Ion - 8 Hr</t>
  </si>
  <si>
    <t>Lithium Ion - 6 Hr</t>
  </si>
  <si>
    <t>Lithium Ion - 4 Hr</t>
  </si>
  <si>
    <t>Lithium Ion - 2 Hr</t>
  </si>
  <si>
    <t>Maturity</t>
  </si>
  <si>
    <t>Scale</t>
  </si>
  <si>
    <t>Resource</t>
  </si>
  <si>
    <t>Tech</t>
  </si>
  <si>
    <t>Name</t>
  </si>
  <si>
    <t>Technology Classification</t>
  </si>
  <si>
    <t>Total System Cost ($/kW) = Battery Energy Cost ($/kWh) * Storage Duration (hr) + Battery Power Cost ($/kW)</t>
  </si>
  <si>
    <t>Battery Power Capital Cost ($/kW)</t>
  </si>
  <si>
    <t>Battery Energy Capital Cost ($/kWh)</t>
  </si>
  <si>
    <t>Capital Cost ($/kWh)</t>
  </si>
  <si>
    <t>Reference: Battery Storage cost values from W. Cole and A. Karmakar, “Cost Projections for Utility-scale Battery Storage: 2023 Update,” NREL/TP-6A40-85332. Golden, CO: National Renewable Energy Laboratory. https://www.nrel.gov/docs/fy23osti/85332.pdf. Note that values are converted to 2021$ for the ATB.</t>
  </si>
  <si>
    <r>
      <t xml:space="preserve">Representative Li-Ion Battery </t>
    </r>
    <r>
      <rPr>
        <b/>
        <sz val="10"/>
        <rFont val="Arial"/>
        <family val="2"/>
      </rPr>
      <t>Storage, 60 MW, 240 MWh</t>
    </r>
    <r>
      <rPr>
        <sz val="10"/>
        <rFont val="Arial"/>
        <family val="2"/>
      </rPr>
      <t xml:space="preserve"> storage (4 hours)</t>
    </r>
  </si>
  <si>
    <t>Utility Scale Battery Storage</t>
  </si>
  <si>
    <t>All values are given in 2021 U.S. dollars, see references at the bottom of this worksheet for dollar year conversions where source dollar years don't match 2021.</t>
  </si>
  <si>
    <t>Base Year:</t>
  </si>
  <si>
    <t>Technology</t>
  </si>
  <si>
    <t>X</t>
  </si>
  <si>
    <t>Input from other tab</t>
  </si>
  <si>
    <t>Calculated</t>
  </si>
  <si>
    <t>Inputs</t>
  </si>
  <si>
    <t>https://atb.nrel.gov/electricity/2023/utility-scale_battery_storage</t>
  </si>
  <si>
    <t>Utility-Scale Battery Storage</t>
  </si>
  <si>
    <t xml:space="preserve">Battery Storage cost values from C. Augustine and N. Blair, “Energy Storage Futures Study Storage Technology Modeling Input Data Report,” NREL/TP-5700-78694. Golden, CO: National Renewable Energy Laboratory. 2021 </t>
  </si>
  <si>
    <t>Commercial Battery Storage 8Hr</t>
  </si>
  <si>
    <t>Commercial Battery Storage 6Hr</t>
  </si>
  <si>
    <t>Commercial Battery Storage 2Hr</t>
  </si>
  <si>
    <t>Commercial Battery Storage 1Hr</t>
  </si>
  <si>
    <t>Total Installed Cost ($)</t>
  </si>
  <si>
    <t>For 30-year life (values in 2020$):</t>
  </si>
  <si>
    <t>All values are given in 2020 U.S. dollars, using the Consumer Price Index (BLS, 2021) for dollar year conversions.</t>
  </si>
  <si>
    <t>Lithium Ion - 1 Hr</t>
  </si>
  <si>
    <t>Total System Cost ($) = Battery Storage Capacity (kWh) *  Battery Energy Cost ($/kWh) + Battery Power Capacity (kW) * Battery Power Cost ($/kW) + Battery Power Constant ($)</t>
  </si>
  <si>
    <t>Battery Capital Cost Constant ($)</t>
  </si>
  <si>
    <t xml:space="preserve">Reference: Battery Storage cost values from C. Augustine and N. Blair, “Energy Storage Futures Study Storage Technology Modeling Input Data Report,” NREL/TP-5700-78694. Golden, CO: National Renewable Energy Laboratory. https://www.nrel.gov/docs/fy21osti/78694.pdf.
</t>
  </si>
  <si>
    <r>
      <t xml:space="preserve">Representative Li-Ion Battery </t>
    </r>
    <r>
      <rPr>
        <b/>
        <sz val="10"/>
        <rFont val="Arial"/>
        <family val="2"/>
      </rPr>
      <t>Storage, AC-coupled 600 kW, 2400 kWh</t>
    </r>
    <r>
      <rPr>
        <sz val="10"/>
        <rFont val="Arial"/>
        <family val="2"/>
      </rPr>
      <t xml:space="preserve"> storage (4 hours)</t>
    </r>
  </si>
  <si>
    <t xml:space="preserve"> Commercial Battery Storage</t>
  </si>
  <si>
    <t>https://atb.nrel.gov/electricity/2023/commercial_battery_storage</t>
  </si>
  <si>
    <t>Commercial Battery Storage</t>
  </si>
  <si>
    <t>Residential Battery Storage - 5 kW - 12.5 kWh</t>
  </si>
  <si>
    <t>For  30-year life (values in 2020$):</t>
  </si>
  <si>
    <t>Lithium Ion - 5 kW - 20 kWh</t>
  </si>
  <si>
    <t>Lithium Ion - 5 kW - 12.5 kWh</t>
  </si>
  <si>
    <r>
      <t xml:space="preserve">Representative Li-Ion Battery </t>
    </r>
    <r>
      <rPr>
        <b/>
        <sz val="10"/>
        <rFont val="Arial"/>
        <family val="2"/>
      </rPr>
      <t>Storage, AC-coupled 5 kW, 20 kWh</t>
    </r>
    <r>
      <rPr>
        <sz val="10"/>
        <rFont val="Arial"/>
        <family val="2"/>
      </rPr>
      <t xml:space="preserve"> storage (4 hours)</t>
    </r>
  </si>
  <si>
    <t xml:space="preserve"> Residential Battery Storage</t>
  </si>
  <si>
    <t>https://atb.nrel.gov/electricity/2023/residential_battery_storage</t>
  </si>
  <si>
    <t>Residential Battery Storage</t>
  </si>
  <si>
    <t>Scaler from $2021 to $2022</t>
  </si>
  <si>
    <t>GDPDEF</t>
  </si>
  <si>
    <t>observation_date</t>
  </si>
  <si>
    <t>Frequency: Quarterly</t>
  </si>
  <si>
    <t>Gross Domestic Product: Implicit Price Deflator, Index 2017=100, Quarterly, Seasonally Adjusted</t>
  </si>
  <si>
    <t>Federal Reserve Bank of St. Louis</t>
  </si>
  <si>
    <t>Economic Research Division</t>
  </si>
  <si>
    <t>Help: https://fredhelp.stlouisfed.org</t>
  </si>
  <si>
    <t>Link: https://fred.stlouisfed.org</t>
  </si>
  <si>
    <t>Federal Reserve Economic Data</t>
  </si>
  <si>
    <t>FRED Graph Observations</t>
  </si>
  <si>
    <t>https://www.eia.gov/outlooks/aeo/assumptions/</t>
  </si>
  <si>
    <t>Weblink:</t>
  </si>
  <si>
    <t>NA</t>
  </si>
  <si>
    <t>Solar PV with storagei, k</t>
  </si>
  <si>
    <t>Solar photovoltaic (PV) with trackinge, i, k</t>
  </si>
  <si>
    <t>Solar thermali</t>
  </si>
  <si>
    <t>Wind offshorei</t>
  </si>
  <si>
    <t>Winde</t>
  </si>
  <si>
    <t>Conventional hydropowerj</t>
  </si>
  <si>
    <t>Geothermali, j</t>
  </si>
  <si>
    <t>Biomass</t>
  </si>
  <si>
    <t>Battery storage</t>
  </si>
  <si>
    <t>Distributed generation—peak</t>
  </si>
  <si>
    <t>Distributed generation—base</t>
  </si>
  <si>
    <t>Nuclear—small modular reactor</t>
  </si>
  <si>
    <t>Nuclear—light water reactor</t>
  </si>
  <si>
    <t>Fuel cells</t>
  </si>
  <si>
    <t>Combustion turbine—industrial frame</t>
  </si>
  <si>
    <t>Combustion turbine—aeroderivativeh</t>
  </si>
  <si>
    <t>Internal combustion engine</t>
  </si>
  <si>
    <t>Combined-cycle with 90% CCS</t>
  </si>
  <si>
    <t>Combined-cycle—multi-shaft</t>
  </si>
  <si>
    <t>Combined-cycle—single-shaft</t>
  </si>
  <si>
    <t>USC with 90% CCS</t>
  </si>
  <si>
    <t>USC with 30% carbon capture and sequestration (CCS)</t>
  </si>
  <si>
    <t>Ultra-supercritical coal (USC)</t>
  </si>
  <si>
    <t>Heat rateg (Btu/kWh)</t>
  </si>
  <si>
    <t>Fixed O&amp;M
(2022$/
kWy)</t>
  </si>
  <si>
    <t>Variable O&amp;Mf (2022$/
MWh)</t>
  </si>
  <si>
    <t>Total overnight
costd,e
(2022$/kW)</t>
  </si>
  <si>
    <t>Techno- logical optimism
factorc</t>
  </si>
  <si>
    <t>Base
overnight
costb (2022$/
kW)</t>
  </si>
  <si>
    <t>Lead time
(years)</t>
  </si>
  <si>
    <t>Size (MW)</t>
  </si>
  <si>
    <t>First available
yeara</t>
  </si>
  <si>
    <r>
      <rPr>
        <b/>
        <sz val="11"/>
        <rFont val="Calibri"/>
        <family val="2"/>
      </rPr>
      <t>Table 3. Cost and performance characteristics of new central station electricity generating technologies</t>
    </r>
  </si>
  <si>
    <t>% of US Generic Wind</t>
  </si>
  <si>
    <t>US Generic OSW</t>
  </si>
  <si>
    <t>US Generic Wind</t>
  </si>
  <si>
    <t>% of US Generic PV Tracking</t>
  </si>
  <si>
    <t>US Generic PV Tracking</t>
  </si>
  <si>
    <t>% of US Generic Battery</t>
  </si>
  <si>
    <t>US Generic Battery</t>
  </si>
  <si>
    <t>Solar PV with storage</t>
  </si>
  <si>
    <t>Solar PV with tracking</t>
  </si>
  <si>
    <t>Solar thermal</t>
  </si>
  <si>
    <t>Wind offshore</t>
  </si>
  <si>
    <t>Wind</t>
  </si>
  <si>
    <t>Conventional hydropower</t>
  </si>
  <si>
    <t>Geothermal</t>
  </si>
  <si>
    <t>Distributed generation— peak</t>
  </si>
  <si>
    <t>Distributed generation—
base</t>
  </si>
  <si>
    <t>Nuclear—small modular
reactor</t>
  </si>
  <si>
    <t>Nuclear—light water
reactor</t>
  </si>
  <si>
    <t>CT—industrial frame</t>
  </si>
  <si>
    <t>CT—aeroderivative</t>
  </si>
  <si>
    <t>ICE</t>
  </si>
  <si>
    <t>CC with 90% CCS</t>
  </si>
  <si>
    <t>CC—multi-shaft</t>
  </si>
  <si>
    <t>CC—single-shaft</t>
  </si>
  <si>
    <t>USC with 30% CCS</t>
  </si>
  <si>
    <t>USC</t>
  </si>
  <si>
    <t>Geographic name</t>
  </si>
  <si>
    <t>NERC/ISO subregion name</t>
  </si>
  <si>
    <t>Abbreviation</t>
  </si>
  <si>
    <t>Counter</t>
  </si>
  <si>
    <t>BTM Battery Backup:</t>
  </si>
  <si>
    <t>Report_Table 7 and Backup==&gt;</t>
  </si>
  <si>
    <t>Report_Table 7</t>
  </si>
  <si>
    <t>Aurora_Revenues_Table7</t>
  </si>
  <si>
    <t>Storage_Annual</t>
  </si>
  <si>
    <t>Storage_Backup</t>
  </si>
  <si>
    <t>Report Table 6 and Backup==&gt;</t>
  </si>
  <si>
    <t>Report_Table 6</t>
  </si>
  <si>
    <t>Aurora_Revenues_Table6</t>
  </si>
  <si>
    <t>Battery_Comm_Resi_Annual</t>
  </si>
  <si>
    <t>Com_Res_MW Breakdown</t>
  </si>
  <si>
    <t>BTM_Storage_Backup</t>
  </si>
  <si>
    <t>Storage Cost Analysis==&gt;</t>
  </si>
  <si>
    <t>Batteries_Utility</t>
  </si>
  <si>
    <t>Batteries_Comm_Resi</t>
  </si>
  <si>
    <t>ModelFactors</t>
  </si>
  <si>
    <t>Battery_Cum_Graph</t>
  </si>
  <si>
    <t>Battery_Cum_Data</t>
  </si>
  <si>
    <t>Data=&gt;</t>
  </si>
  <si>
    <t>Storage_Ann_Development</t>
  </si>
  <si>
    <t>NREL 2023 ATB==&gt;</t>
  </si>
  <si>
    <t>Comm Battery Storage</t>
  </si>
  <si>
    <t>Resi Battery Storage</t>
  </si>
  <si>
    <t>FRED Graph_22Oct2023</t>
  </si>
  <si>
    <t>EIA AEO 2023==&gt;</t>
  </si>
  <si>
    <t>EIA_AEO_2023_Table 3</t>
  </si>
  <si>
    <t>EIA_AEO_2023_Table 4</t>
  </si>
  <si>
    <t>Table of Contents</t>
  </si>
  <si>
    <t>Tab</t>
  </si>
  <si>
    <t>Section</t>
  </si>
  <si>
    <t>Table 7</t>
  </si>
  <si>
    <t>Table 6</t>
  </si>
  <si>
    <t>Cost Analysis</t>
  </si>
  <si>
    <t>https://www.solar.com/learn/federal-solar-tax-credit-steps-down/</t>
  </si>
  <si>
    <t>CCR_Utility-Scale</t>
  </si>
  <si>
    <t>CCR_BTM</t>
  </si>
  <si>
    <t>Capital Charge Rate - BTM (%)</t>
  </si>
  <si>
    <t>See [CCR_Utility-Scale]</t>
  </si>
  <si>
    <t>See [CCR_BTM]</t>
  </si>
  <si>
    <t>TRE</t>
  </si>
  <si>
    <t>FRCC</t>
  </si>
  <si>
    <t>MISW</t>
  </si>
  <si>
    <t>MISC</t>
  </si>
  <si>
    <t>MISE</t>
  </si>
  <si>
    <t>MISS</t>
  </si>
  <si>
    <t>ISNE</t>
  </si>
  <si>
    <t>NYCW</t>
  </si>
  <si>
    <t>NYUP</t>
  </si>
  <si>
    <t>PJME</t>
  </si>
  <si>
    <t>PJMW</t>
  </si>
  <si>
    <t>PJMC</t>
  </si>
  <si>
    <t>PJMD</t>
  </si>
  <si>
    <t>SRCA</t>
  </si>
  <si>
    <t>SRSE</t>
  </si>
  <si>
    <t>SRCE</t>
  </si>
  <si>
    <t>SPPS</t>
  </si>
  <si>
    <t>SPPC</t>
  </si>
  <si>
    <t>SPPN</t>
  </si>
  <si>
    <t>SRSG</t>
  </si>
  <si>
    <t>CANO</t>
  </si>
  <si>
    <t>CASO</t>
  </si>
  <si>
    <t>NWPP</t>
  </si>
  <si>
    <t>RMRG</t>
  </si>
  <si>
    <t>BASN</t>
  </si>
  <si>
    <t>Texas Reliability Entity</t>
  </si>
  <si>
    <t>Florida Reliability Coordinating Council</t>
  </si>
  <si>
    <t>Midcontinent ISO/West</t>
  </si>
  <si>
    <t>Midcontinent ISO/Central</t>
  </si>
  <si>
    <t>Midcontinent ISO/East</t>
  </si>
  <si>
    <t>Midcontinent ISO/South</t>
  </si>
  <si>
    <t>Northeast Power Coordinating Council/ New England</t>
  </si>
  <si>
    <t>Northeast Power Coordinating Council/ New York City &amp; Long Island</t>
  </si>
  <si>
    <t>Northeast Power Coordinating Council/Upstate New York</t>
  </si>
  <si>
    <t>PJM/East</t>
  </si>
  <si>
    <t>PJM/West</t>
  </si>
  <si>
    <t>PJM/Commonwealth Edison</t>
  </si>
  <si>
    <t>PJM/Dominion</t>
  </si>
  <si>
    <t>SERC Reliability Corporation/East</t>
  </si>
  <si>
    <t>SERC Reliability Corporation/Southeast</t>
  </si>
  <si>
    <t>SERC Reliability Corporation/Central</t>
  </si>
  <si>
    <t>Southwest Power Pool/South</t>
  </si>
  <si>
    <t>Southwest Power Pool/Central</t>
  </si>
  <si>
    <t>Southwest Power Pool/North</t>
  </si>
  <si>
    <t>Western Electricity Coordinating Council/Southwest</t>
  </si>
  <si>
    <t>Western Electricity Coordinating Council/California North</t>
  </si>
  <si>
    <t>Western Electricity Coordinating Council/California South</t>
  </si>
  <si>
    <t>Western Electricity Coordinating Council/Northwest Power Pool</t>
  </si>
  <si>
    <t>Western Electricity Coordinating Council/Rockies</t>
  </si>
  <si>
    <t>Western Electricity Coordinating Council/Basin</t>
  </si>
  <si>
    <t>Texas</t>
  </si>
  <si>
    <t>Florida</t>
  </si>
  <si>
    <t>Upper Mississippi Valley</t>
  </si>
  <si>
    <t>Middle Mississippi Valley</t>
  </si>
  <si>
    <t>Michigan</t>
  </si>
  <si>
    <t>Mississippi Delta</t>
  </si>
  <si>
    <t>New England</t>
  </si>
  <si>
    <t>Metropolitan New York</t>
  </si>
  <si>
    <t>Upstate New York</t>
  </si>
  <si>
    <t>Mid-Atlantic</t>
  </si>
  <si>
    <t>Ohio Valley</t>
  </si>
  <si>
    <t>Metropolitan Chicago</t>
  </si>
  <si>
    <t>Virginia</t>
  </si>
  <si>
    <t>Carolinas</t>
  </si>
  <si>
    <t>Southeast</t>
  </si>
  <si>
    <t>Tennessee Valley</t>
  </si>
  <si>
    <t>Southern Great Plains</t>
  </si>
  <si>
    <t>Central Great Plains</t>
  </si>
  <si>
    <t>Northern Great Plains</t>
  </si>
  <si>
    <t>Southwest</t>
  </si>
  <si>
    <t>Northern California</t>
  </si>
  <si>
    <t>Southern California</t>
  </si>
  <si>
    <t>Northwest</t>
  </si>
  <si>
    <t>Rockies</t>
  </si>
  <si>
    <t>Great Basin</t>
  </si>
  <si>
    <r>
      <rPr>
        <b/>
        <sz val="11"/>
        <rFont val="Calibri"/>
        <family val="2"/>
        <scheme val="minor"/>
      </rPr>
      <t xml:space="preserve">Table 4. Total overnight capital costs of new electricity generating technologies by region
</t>
    </r>
    <r>
      <rPr>
        <sz val="9"/>
        <rFont val="Calibri"/>
        <family val="2"/>
        <scheme val="minor"/>
      </rPr>
      <t>2022 dollars per kilowatt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</si>
</sst>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7" formatCode="&quot;$&quot;#,##0.00_);\(&quot;$&quot;#,##0.00\)"/>
    <numFmt numFmtId="42" formatCode="_(&quot;$&quot;* #,##0_);_(&quot;$&quot;* \(#,##0\);_(&quot;$&quot;* &quot;-&quot;_);_(@_)"/>
    <numFmt numFmtId="44" formatCode="_(&quot;$&quot;* #,##0.00_);_(&quot;$&quot;* \(#,##0.00\);_(&quot;$&quot;* &quot;-&quot;??_);_(@_)"/>
    <numFmt numFmtId="164" formatCode="#,##0.000"/>
    <numFmt numFmtId="165" formatCode="0;[Red]0"/>
    <numFmt numFmtId="166" formatCode="&quot;$&quot;#,##0"/>
    <numFmt numFmtId="167" formatCode="&quot;$&quot;#,##0.00"/>
    <numFmt numFmtId="168" formatCode="0.0000"/>
    <numFmt numFmtId="169" formatCode="#,##0;[Red]#,##0"/>
    <numFmt numFmtId="170" formatCode="#,##0.0000_);\(#,##0.0000\)"/>
    <numFmt numFmtId="171" formatCode="0.0000_);\(0.0000\)"/>
    <numFmt numFmtId="172" formatCode="#,##0.0000"/>
    <numFmt numFmtId="173" formatCode="0.0000%"/>
    <numFmt numFmtId="174" formatCode="0.0%"/>
    <numFmt numFmtId="175" formatCode="0.000"/>
    <numFmt numFmtId="176" formatCode="yyyy\-mm\-dd"/>
    <numFmt numFmtId="177" formatCode="\$0.00"/>
    <numFmt numFmtId="178" formatCode="\$#,##0"/>
    <numFmt numFmtId="179" formatCode="\$0"/>
  </numFmts>
  <fonts count="41" x14ac:knownFonts="1">
    <font>
      <sz val="11"/>
      <color theme="1"/>
      <name val="Calibri"/>
      <family val="2"/>
      <scheme val="minor"/>
    </font>
    <font>
      <b/>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u/>
      <sz val="11"/>
      <color theme="10"/>
      <name val="Calibri"/>
      <family val="2"/>
      <scheme val="minor"/>
    </font>
    <font>
      <u/>
      <sz val="10"/>
      <color indexed="12"/>
      <name val="Arial"/>
      <family val="2"/>
    </font>
    <font>
      <sz val="11"/>
      <color theme="0"/>
      <name val="Calibri"/>
      <family val="2"/>
      <scheme val="minor"/>
    </font>
    <font>
      <b/>
      <sz val="16"/>
      <name val="Calibri"/>
      <family val="2"/>
      <scheme val="minor"/>
    </font>
    <font>
      <sz val="12"/>
      <name val="Calibri"/>
      <family val="2"/>
      <scheme val="minor"/>
    </font>
    <font>
      <b/>
      <sz val="14"/>
      <name val="Calibri"/>
      <family val="2"/>
      <scheme val="minor"/>
    </font>
    <font>
      <b/>
      <sz val="10"/>
      <name val="Arial"/>
      <family val="2"/>
    </font>
    <font>
      <sz val="10"/>
      <color theme="1"/>
      <name val="Arial"/>
      <family val="2"/>
    </font>
    <font>
      <b/>
      <sz val="10"/>
      <color theme="1"/>
      <name val="Arial"/>
      <family val="2"/>
    </font>
    <font>
      <b/>
      <sz val="10"/>
      <color theme="0"/>
      <name val="Arial"/>
      <family val="2"/>
    </font>
    <font>
      <sz val="10"/>
      <color theme="0"/>
      <name val="Arial"/>
      <family val="2"/>
    </font>
    <font>
      <sz val="10"/>
      <name val="Arial"/>
      <family val="2"/>
    </font>
    <font>
      <sz val="10"/>
      <color rgb="FFFF0000"/>
      <name val="Arial"/>
      <family val="2"/>
    </font>
    <font>
      <b/>
      <sz val="10"/>
      <color rgb="FFFF0000"/>
      <name val="Arial"/>
      <family val="2"/>
    </font>
    <font>
      <sz val="10"/>
      <color rgb="FFFFFFFF"/>
      <name val="Arial"/>
      <family val="2"/>
    </font>
    <font>
      <sz val="10"/>
      <color theme="0" tint="-0.14999847407452621"/>
      <name val="Arial"/>
      <family val="2"/>
    </font>
    <font>
      <b/>
      <sz val="14"/>
      <color theme="1"/>
      <name val="Arial"/>
      <family val="2"/>
    </font>
    <font>
      <b/>
      <sz val="11"/>
      <color rgb="FFFF0000"/>
      <name val="Calibri"/>
      <family val="2"/>
      <scheme val="minor"/>
    </font>
    <font>
      <sz val="10"/>
      <color rgb="FF000000"/>
      <name val="Times New Roman"/>
      <family val="1"/>
    </font>
    <font>
      <sz val="9"/>
      <name val="Calibri"/>
      <family val="2"/>
    </font>
    <font>
      <sz val="9"/>
      <color rgb="FF000000"/>
      <name val="Calibri"/>
      <family val="2"/>
    </font>
    <font>
      <b/>
      <sz val="10"/>
      <name val="Calibri"/>
      <family val="2"/>
    </font>
    <font>
      <b/>
      <sz val="11"/>
      <name val="Calibri"/>
      <family val="2"/>
    </font>
    <font>
      <sz val="10"/>
      <name val="Calibri"/>
      <family val="2"/>
      <scheme val="minor"/>
    </font>
    <font>
      <b/>
      <sz val="10"/>
      <name val="Calibri"/>
      <family val="2"/>
      <scheme val="minor"/>
    </font>
    <font>
      <u/>
      <sz val="11"/>
      <name val="Calibri"/>
      <family val="2"/>
      <scheme val="minor"/>
    </font>
    <font>
      <u/>
      <sz val="10"/>
      <name val="Calibri"/>
      <family val="2"/>
      <scheme val="minor"/>
    </font>
    <font>
      <b/>
      <sz val="12"/>
      <name val="Calibri"/>
      <family val="2"/>
      <scheme val="minor"/>
    </font>
    <font>
      <i/>
      <sz val="11"/>
      <name val="Calibri"/>
      <family val="2"/>
      <scheme val="minor"/>
    </font>
    <font>
      <sz val="9"/>
      <name val="Segoe UI"/>
      <family val="2"/>
    </font>
    <font>
      <b/>
      <i/>
      <sz val="11"/>
      <name val="Calibri"/>
      <family val="2"/>
      <scheme val="minor"/>
    </font>
    <font>
      <b/>
      <sz val="24"/>
      <name val="Calibri"/>
      <family val="2"/>
      <scheme val="minor"/>
    </font>
    <font>
      <sz val="9"/>
      <name val="Calibri"/>
      <family val="2"/>
      <scheme val="minor"/>
    </font>
    <font>
      <b/>
      <sz val="9"/>
      <name val="Calibri"/>
      <family val="2"/>
      <scheme val="minor"/>
    </font>
    <font>
      <b/>
      <sz val="8"/>
      <name val="Calibri"/>
      <family val="2"/>
      <scheme val="minor"/>
    </font>
    <font>
      <sz val="8"/>
      <name val="Calibri"/>
      <family val="2"/>
      <scheme val="minor"/>
    </font>
  </fonts>
  <fills count="2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0070C0"/>
        <bgColor indexed="64"/>
      </patternFill>
    </fill>
    <fill>
      <patternFill patternType="solid">
        <fgColor theme="8" tint="0.59999389629810485"/>
        <bgColor indexed="64"/>
      </patternFill>
    </fill>
    <fill>
      <patternFill patternType="solid">
        <fgColor rgb="FF002060"/>
        <bgColor indexed="64"/>
      </patternFill>
    </fill>
    <fill>
      <patternFill patternType="solid">
        <fgColor theme="9"/>
        <bgColor indexed="64"/>
      </patternFill>
    </fill>
    <fill>
      <patternFill patternType="solid">
        <fgColor theme="0" tint="-0.14999847407452621"/>
        <bgColor indexed="64"/>
      </patternFill>
    </fill>
    <fill>
      <patternFill patternType="solid">
        <fgColor rgb="FFD3DFEE"/>
        <bgColor indexed="64"/>
      </patternFill>
    </fill>
    <fill>
      <patternFill patternType="solid">
        <fgColor rgb="FF007BBD"/>
        <bgColor indexed="64"/>
      </patternFill>
    </fill>
    <fill>
      <patternFill patternType="solid">
        <fgColor rgb="FF0070C0"/>
        <bgColor rgb="FF000000"/>
      </patternFill>
    </fill>
    <fill>
      <patternFill patternType="solid">
        <fgColor theme="7" tint="0.39997558519241921"/>
        <bgColor indexed="64"/>
      </patternFill>
    </fill>
    <fill>
      <patternFill patternType="solid">
        <fgColor theme="5" tint="0.59999389629810485"/>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s>
  <borders count="89">
    <border>
      <left/>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double">
        <color indexed="64"/>
      </bottom>
      <diagonal/>
    </border>
    <border>
      <left style="dotted">
        <color auto="1"/>
      </left>
      <right style="thin">
        <color auto="1"/>
      </right>
      <top/>
      <bottom style="thin">
        <color auto="1"/>
      </bottom>
      <diagonal/>
    </border>
    <border>
      <left style="dotted">
        <color auto="1"/>
      </left>
      <right style="dotted">
        <color auto="1"/>
      </right>
      <top/>
      <bottom style="thin">
        <color auto="1"/>
      </bottom>
      <diagonal/>
    </border>
    <border>
      <left/>
      <right style="dotted">
        <color auto="1"/>
      </right>
      <top/>
      <bottom style="thin">
        <color auto="1"/>
      </bottom>
      <diagonal/>
    </border>
    <border>
      <left style="thin">
        <color auto="1"/>
      </left>
      <right style="thin">
        <color auto="1"/>
      </right>
      <top/>
      <bottom style="thin">
        <color auto="1"/>
      </bottom>
      <diagonal/>
    </border>
    <border>
      <left style="dotted">
        <color auto="1"/>
      </left>
      <right style="thin">
        <color auto="1"/>
      </right>
      <top style="thin">
        <color auto="1"/>
      </top>
      <bottom/>
      <diagonal/>
    </border>
    <border>
      <left style="dotted">
        <color auto="1"/>
      </left>
      <right style="dotted">
        <color auto="1"/>
      </right>
      <top style="thin">
        <color auto="1"/>
      </top>
      <bottom/>
      <diagonal/>
    </border>
    <border>
      <left/>
      <right style="dotted">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indexed="64"/>
      </bottom>
      <diagonal/>
    </border>
    <border>
      <left style="thin">
        <color auto="1"/>
      </left>
      <right/>
      <top style="thin">
        <color auto="1"/>
      </top>
      <bottom style="medium">
        <color auto="1"/>
      </bottom>
      <diagonal/>
    </border>
    <border>
      <left style="medium">
        <color indexed="64"/>
      </left>
      <right/>
      <top style="thin">
        <color auto="1"/>
      </top>
      <bottom style="medium">
        <color indexed="64"/>
      </bottom>
      <diagonal/>
    </border>
    <border>
      <left/>
      <right style="medium">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diagonal/>
    </border>
    <border>
      <left/>
      <right style="thin">
        <color auto="1"/>
      </right>
      <top style="thin">
        <color auto="1"/>
      </top>
      <bottom/>
      <diagonal/>
    </border>
    <border>
      <left/>
      <right style="medium">
        <color auto="1"/>
      </right>
      <top style="medium">
        <color auto="1"/>
      </top>
      <bottom/>
      <diagonal/>
    </border>
    <border>
      <left/>
      <right/>
      <top style="medium">
        <color auto="1"/>
      </top>
      <bottom/>
      <diagonal/>
    </border>
    <border>
      <left style="thin">
        <color auto="1"/>
      </left>
      <right/>
      <top style="medium">
        <color auto="1"/>
      </top>
      <bottom style="thin">
        <color auto="1"/>
      </bottom>
      <diagonal/>
    </border>
    <border>
      <left/>
      <right style="thin">
        <color auto="1"/>
      </right>
      <top style="medium">
        <color indexed="64"/>
      </top>
      <bottom style="thin">
        <color auto="1"/>
      </bottom>
      <diagonal/>
    </border>
    <border>
      <left/>
      <right/>
      <top style="medium">
        <color auto="1"/>
      </top>
      <bottom style="thin">
        <color auto="1"/>
      </bottom>
      <diagonal/>
    </border>
    <border>
      <left style="medium">
        <color indexed="64"/>
      </left>
      <right/>
      <top style="medium">
        <color indexed="64"/>
      </top>
      <bottom style="thin">
        <color auto="1"/>
      </bottom>
      <diagonal/>
    </border>
    <border>
      <left/>
      <right/>
      <top style="medium">
        <color indexed="64"/>
      </top>
      <bottom style="medium">
        <color indexed="64"/>
      </bottom>
      <diagonal/>
    </border>
    <border>
      <left style="thin">
        <color auto="1"/>
      </left>
      <right/>
      <top style="thin">
        <color auto="1"/>
      </top>
      <bottom style="thin">
        <color auto="1"/>
      </bottom>
      <diagonal/>
    </border>
    <border>
      <left/>
      <right style="medium">
        <color auto="1"/>
      </right>
      <top/>
      <bottom/>
      <diagonal/>
    </border>
    <border>
      <left style="thin">
        <color auto="1"/>
      </left>
      <right style="thin">
        <color auto="1"/>
      </right>
      <top/>
      <bottom/>
      <diagonal/>
    </border>
    <border>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style="hair">
        <color theme="0" tint="-0.24994659260841701"/>
      </left>
      <right/>
      <top/>
      <bottom/>
      <diagonal/>
    </border>
    <border>
      <left/>
      <right/>
      <top style="thin">
        <color theme="0" tint="-0.14996795556505021"/>
      </top>
      <bottom/>
      <diagonal/>
    </border>
    <border>
      <left/>
      <right/>
      <top/>
      <bottom style="thin">
        <color theme="0" tint="-0.14996795556505021"/>
      </bottom>
      <diagonal/>
    </border>
    <border>
      <left/>
      <right/>
      <top style="thin">
        <color theme="0"/>
      </top>
      <bottom style="thin">
        <color theme="0"/>
      </bottom>
      <diagonal/>
    </border>
    <border>
      <left style="medium">
        <color theme="0" tint="-0.24994659260841701"/>
      </left>
      <right/>
      <top style="medium">
        <color theme="0" tint="-0.24994659260841701"/>
      </top>
      <bottom style="medium">
        <color theme="0" tint="-0.24994659260841701"/>
      </bottom>
      <diagonal/>
    </border>
    <border>
      <left style="medium">
        <color theme="4"/>
      </left>
      <right style="medium">
        <color theme="4"/>
      </right>
      <top/>
      <bottom style="medium">
        <color theme="4"/>
      </bottom>
      <diagonal/>
    </border>
    <border>
      <left style="medium">
        <color rgb="FF4F81BD"/>
      </left>
      <right/>
      <top/>
      <bottom style="medium">
        <color theme="4"/>
      </bottom>
      <diagonal/>
    </border>
    <border>
      <left style="medium">
        <color theme="4"/>
      </left>
      <right/>
      <top/>
      <bottom style="medium">
        <color theme="4"/>
      </bottom>
      <diagonal/>
    </border>
    <border>
      <left style="medium">
        <color theme="4"/>
      </left>
      <right style="medium">
        <color theme="4"/>
      </right>
      <top/>
      <bottom/>
      <diagonal/>
    </border>
    <border>
      <left style="medium">
        <color rgb="FF4F81BD"/>
      </left>
      <right/>
      <top/>
      <bottom/>
      <diagonal/>
    </border>
    <border>
      <left style="medium">
        <color theme="4"/>
      </left>
      <right/>
      <top/>
      <bottom/>
      <diagonal/>
    </border>
    <border>
      <left style="medium">
        <color theme="4"/>
      </left>
      <right style="medium">
        <color theme="4"/>
      </right>
      <top style="medium">
        <color theme="4"/>
      </top>
      <bottom/>
      <diagonal/>
    </border>
    <border>
      <left style="medium">
        <color rgb="FF4F81BD"/>
      </left>
      <right/>
      <top style="medium">
        <color rgb="FF4F81BD"/>
      </top>
      <bottom/>
      <diagonal/>
    </border>
    <border>
      <left style="medium">
        <color theme="4"/>
      </left>
      <right/>
      <top style="medium">
        <color rgb="FF4F81BD"/>
      </top>
      <bottom/>
      <diagonal/>
    </border>
    <border>
      <left style="medium">
        <color rgb="FF4F81BD"/>
      </left>
      <right style="medium">
        <color theme="4"/>
      </right>
      <top style="medium">
        <color theme="4"/>
      </top>
      <bottom/>
      <diagonal/>
    </border>
    <border>
      <left style="medium">
        <color rgb="FF4F81BD"/>
      </left>
      <right style="medium">
        <color rgb="FF4F81BD"/>
      </right>
      <top style="medium">
        <color theme="4"/>
      </top>
      <bottom/>
      <diagonal/>
    </border>
    <border>
      <left style="medium">
        <color theme="4"/>
      </left>
      <right style="medium">
        <color rgb="FF4F81BD"/>
      </right>
      <top style="medium">
        <color theme="4"/>
      </top>
      <bottom/>
      <diagonal/>
    </border>
    <border>
      <left/>
      <right style="medium">
        <color theme="0" tint="-0.249977111117893"/>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top/>
      <bottom style="medium">
        <color theme="0" tint="-0.249977111117893"/>
      </bottom>
      <diagonal/>
    </border>
    <border>
      <left style="medium">
        <color theme="0" tint="-0.249977111117893"/>
      </left>
      <right/>
      <top/>
      <bottom style="medium">
        <color theme="0" tint="-0.249977111117893"/>
      </bottom>
      <diagonal/>
    </border>
    <border>
      <left/>
      <right style="hair">
        <color theme="0" tint="-0.24994659260841701"/>
      </right>
      <top/>
      <bottom/>
      <diagonal/>
    </border>
    <border>
      <left style="medium">
        <color theme="0" tint="-0.24994659260841701"/>
      </left>
      <right/>
      <top/>
      <bottom/>
      <diagonal/>
    </border>
    <border>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hair">
        <color theme="0" tint="-0.24994659260841701"/>
      </right>
      <top style="hair">
        <color theme="0" tint="-0.24994659260841701"/>
      </top>
      <bottom/>
      <diagonal/>
    </border>
    <border>
      <left/>
      <right/>
      <top style="hair">
        <color theme="0" tint="-0.24994659260841701"/>
      </top>
      <bottom/>
      <diagonal/>
    </border>
    <border>
      <left style="hair">
        <color theme="0" tint="-0.24994659260841701"/>
      </left>
      <right/>
      <top style="hair">
        <color theme="0" tint="-0.24994659260841701"/>
      </top>
      <bottom/>
      <diagonal/>
    </border>
    <border>
      <left style="thin">
        <color auto="1"/>
      </left>
      <right style="thin">
        <color auto="1"/>
      </right>
      <top/>
      <bottom style="thin">
        <color theme="0"/>
      </bottom>
      <diagonal/>
    </border>
    <border>
      <left style="thin">
        <color auto="1"/>
      </left>
      <right style="thin">
        <color auto="1"/>
      </right>
      <top style="thin">
        <color theme="0"/>
      </top>
      <bottom style="thin">
        <color auto="1"/>
      </bottom>
      <diagonal/>
    </border>
    <border>
      <left style="thin">
        <color auto="1"/>
      </left>
      <right style="thin">
        <color auto="1"/>
      </right>
      <top style="thin">
        <color auto="1"/>
      </top>
      <bottom style="thin">
        <color theme="0"/>
      </bottom>
      <diagonal/>
    </border>
    <border>
      <left style="medium">
        <color rgb="FF4F81BD"/>
      </left>
      <right/>
      <top style="medium">
        <color theme="4"/>
      </top>
      <bottom/>
      <diagonal/>
    </border>
    <border>
      <left style="medium">
        <color theme="4"/>
      </left>
      <right/>
      <top style="medium">
        <color theme="4"/>
      </top>
      <bottom/>
      <diagonal/>
    </border>
    <border>
      <left/>
      <right/>
      <top style="thin">
        <color rgb="FFBEBEBE"/>
      </top>
      <bottom style="thin">
        <color rgb="FF0095D6"/>
      </bottom>
      <diagonal/>
    </border>
    <border>
      <left/>
      <right/>
      <top style="thin">
        <color rgb="FFBEBEBE"/>
      </top>
      <bottom style="thin">
        <color rgb="FFBEBEBE"/>
      </bottom>
      <diagonal/>
    </border>
    <border>
      <left/>
      <right/>
      <top style="thin">
        <color rgb="FF0095D6"/>
      </top>
      <bottom style="thin">
        <color rgb="FFBEBEBE"/>
      </bottom>
      <diagonal/>
    </border>
    <border>
      <left/>
      <right/>
      <top/>
      <bottom style="thin">
        <color rgb="FF0095D6"/>
      </bottom>
      <diagonal/>
    </border>
    <border>
      <left/>
      <right/>
      <top style="thin">
        <color rgb="FF5B9BD4"/>
      </top>
      <bottom style="thin">
        <color rgb="FFBEBEBE"/>
      </bottom>
      <diagonal/>
    </border>
    <border>
      <left/>
      <right/>
      <top style="thin">
        <color rgb="FFBEBEBE"/>
      </top>
      <bottom style="thin">
        <color rgb="FF5B9BD4"/>
      </bottom>
      <diagonal/>
    </border>
    <border>
      <left/>
      <right/>
      <top/>
      <bottom style="thin">
        <color rgb="FF5B9BD4"/>
      </bottom>
      <diagonal/>
    </border>
  </borders>
  <cellStyleXfs count="11">
    <xf numFmtId="0" fontId="0" fillId="0" borderId="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9" fontId="2" fillId="0" borderId="0" applyFont="0" applyFill="0" applyBorder="0" applyAlignment="0" applyProtection="0"/>
    <xf numFmtId="0" fontId="16" fillId="0" borderId="0"/>
    <xf numFmtId="0" fontId="16" fillId="0" borderId="0"/>
    <xf numFmtId="0" fontId="23" fillId="0" borderId="0"/>
    <xf numFmtId="0" fontId="23" fillId="0" borderId="0"/>
  </cellStyleXfs>
  <cellXfs count="438">
    <xf numFmtId="0" fontId="0" fillId="0" borderId="0" xfId="0"/>
    <xf numFmtId="0" fontId="1" fillId="0" borderId="0" xfId="0" applyFont="1"/>
    <xf numFmtId="3" fontId="4" fillId="0" borderId="0" xfId="0" applyNumberFormat="1" applyFont="1"/>
    <xf numFmtId="3" fontId="4" fillId="0" borderId="4" xfId="0" applyNumberFormat="1" applyFont="1" applyBorder="1"/>
    <xf numFmtId="0" fontId="4" fillId="3" borderId="0" xfId="0" applyFont="1" applyFill="1"/>
    <xf numFmtId="0" fontId="4" fillId="0" borderId="0" xfId="0" applyFont="1"/>
    <xf numFmtId="0" fontId="8" fillId="0" borderId="0" xfId="0" applyFont="1"/>
    <xf numFmtId="0" fontId="3" fillId="3" borderId="0" xfId="0" applyFont="1" applyFill="1"/>
    <xf numFmtId="5" fontId="4" fillId="3" borderId="0" xfId="0" applyNumberFormat="1" applyFont="1" applyFill="1"/>
    <xf numFmtId="0" fontId="4" fillId="3" borderId="0" xfId="0" quotePrefix="1" applyFont="1" applyFill="1" applyAlignment="1">
      <alignment horizontal="left" indent="2"/>
    </xf>
    <xf numFmtId="0" fontId="4" fillId="3" borderId="0" xfId="0" applyFont="1" applyFill="1" applyAlignment="1">
      <alignment horizontal="left" indent="2"/>
    </xf>
    <xf numFmtId="169" fontId="4" fillId="3" borderId="0" xfId="0" applyNumberFormat="1" applyFont="1" applyFill="1"/>
    <xf numFmtId="0" fontId="3" fillId="3" borderId="0" xfId="0" quotePrefix="1" applyFont="1" applyFill="1" applyAlignment="1">
      <alignment horizontal="left"/>
    </xf>
    <xf numFmtId="170" fontId="4" fillId="3" borderId="0" xfId="0" applyNumberFormat="1" applyFont="1" applyFill="1"/>
    <xf numFmtId="171" fontId="4" fillId="3" borderId="0" xfId="0" applyNumberFormat="1" applyFont="1" applyFill="1"/>
    <xf numFmtId="0" fontId="4" fillId="3" borderId="0" xfId="0" quotePrefix="1" applyFont="1" applyFill="1" applyAlignment="1">
      <alignment horizontal="left"/>
    </xf>
    <xf numFmtId="7" fontId="4" fillId="3" borderId="0" xfId="0" applyNumberFormat="1" applyFont="1" applyFill="1"/>
    <xf numFmtId="0" fontId="9" fillId="3" borderId="0" xfId="0" quotePrefix="1" applyFont="1" applyFill="1" applyAlignment="1">
      <alignment horizontal="left"/>
    </xf>
    <xf numFmtId="0" fontId="10" fillId="3" borderId="0" xfId="0" applyFont="1" applyFill="1"/>
    <xf numFmtId="5" fontId="4" fillId="0" borderId="0" xfId="0" applyNumberFormat="1" applyFont="1"/>
    <xf numFmtId="0" fontId="4" fillId="0" borderId="0" xfId="0" quotePrefix="1" applyFont="1" applyAlignment="1">
      <alignment horizontal="left" indent="2"/>
    </xf>
    <xf numFmtId="0" fontId="4" fillId="0" borderId="0" xfId="0" applyFont="1" applyAlignment="1">
      <alignment horizontal="left" indent="2"/>
    </xf>
    <xf numFmtId="169" fontId="4" fillId="0" borderId="0" xfId="0" applyNumberFormat="1" applyFont="1"/>
    <xf numFmtId="0" fontId="3" fillId="0" borderId="0" xfId="0" quotePrefix="1" applyFont="1" applyAlignment="1">
      <alignment horizontal="left"/>
    </xf>
    <xf numFmtId="0" fontId="3" fillId="0" borderId="0" xfId="0" applyFont="1"/>
    <xf numFmtId="170" fontId="4" fillId="0" borderId="0" xfId="0" applyNumberFormat="1" applyFont="1"/>
    <xf numFmtId="171" fontId="4" fillId="0" borderId="0" xfId="0" applyNumberFormat="1" applyFont="1"/>
    <xf numFmtId="0" fontId="4" fillId="0" borderId="0" xfId="0" quotePrefix="1" applyFont="1" applyAlignment="1">
      <alignment horizontal="left"/>
    </xf>
    <xf numFmtId="7" fontId="4" fillId="0" borderId="0" xfId="0" applyNumberFormat="1" applyFont="1"/>
    <xf numFmtId="0" fontId="9" fillId="0" borderId="0" xfId="0" quotePrefix="1" applyFont="1" applyAlignment="1">
      <alignment horizontal="left"/>
    </xf>
    <xf numFmtId="0" fontId="10" fillId="0" borderId="0" xfId="0" applyFont="1"/>
    <xf numFmtId="0" fontId="0" fillId="0" borderId="15" xfId="0" applyBorder="1"/>
    <xf numFmtId="0" fontId="4" fillId="0" borderId="0" xfId="0" applyFont="1" applyAlignment="1">
      <alignment horizontal="right" vertical="center"/>
    </xf>
    <xf numFmtId="14" fontId="4" fillId="0" borderId="0" xfId="0" applyNumberFormat="1" applyFont="1" applyProtection="1">
      <protection locked="0"/>
    </xf>
    <xf numFmtId="14" fontId="4" fillId="0" borderId="0" xfId="0" applyNumberFormat="1" applyFont="1" applyAlignment="1" applyProtection="1">
      <alignment horizontal="right"/>
      <protection locked="0"/>
    </xf>
    <xf numFmtId="0" fontId="4" fillId="0" borderId="0" xfId="0" applyFont="1" applyAlignment="1">
      <alignment horizontal="left" vertical="center"/>
    </xf>
    <xf numFmtId="10" fontId="4" fillId="0" borderId="0" xfId="0" applyNumberFormat="1" applyFont="1" applyProtection="1">
      <protection locked="0"/>
    </xf>
    <xf numFmtId="174" fontId="4" fillId="0" borderId="0" xfId="0" applyNumberFormat="1" applyFont="1" applyProtection="1">
      <protection locked="0"/>
    </xf>
    <xf numFmtId="0" fontId="5" fillId="0" borderId="0" xfId="4"/>
    <xf numFmtId="0" fontId="11" fillId="0" borderId="0" xfId="0" applyFont="1" applyAlignment="1">
      <alignment vertical="center" textRotation="90" wrapText="1"/>
    </xf>
    <xf numFmtId="0" fontId="12" fillId="0" borderId="23" xfId="0" applyFont="1" applyBorder="1" applyAlignment="1">
      <alignment vertical="top"/>
    </xf>
    <xf numFmtId="0" fontId="12" fillId="0" borderId="24" xfId="0" applyFont="1" applyBorder="1" applyAlignment="1">
      <alignment vertical="top"/>
    </xf>
    <xf numFmtId="0" fontId="12" fillId="0" borderId="25" xfId="0" applyFont="1" applyBorder="1" applyAlignment="1">
      <alignment vertical="top"/>
    </xf>
    <xf numFmtId="0" fontId="12" fillId="0" borderId="26" xfId="0" applyFont="1" applyBorder="1" applyAlignment="1">
      <alignment vertical="top"/>
    </xf>
    <xf numFmtId="0" fontId="12" fillId="0" borderId="27" xfId="0" applyFont="1" applyBorder="1" applyAlignment="1">
      <alignment vertical="top"/>
    </xf>
    <xf numFmtId="0" fontId="12" fillId="0" borderId="0" xfId="0" applyFont="1"/>
    <xf numFmtId="0" fontId="12" fillId="0" borderId="29" xfId="0" applyFont="1" applyBorder="1" applyAlignment="1">
      <alignment vertical="top"/>
    </xf>
    <xf numFmtId="0" fontId="12" fillId="0" borderId="30" xfId="0" applyFont="1" applyBorder="1" applyAlignment="1">
      <alignment vertical="top"/>
    </xf>
    <xf numFmtId="0" fontId="12" fillId="0" borderId="22" xfId="0" applyFont="1" applyBorder="1" applyAlignment="1">
      <alignment vertical="top"/>
    </xf>
    <xf numFmtId="0" fontId="12" fillId="0" borderId="31" xfId="0" applyFont="1" applyBorder="1" applyAlignment="1">
      <alignment vertical="top"/>
    </xf>
    <xf numFmtId="0" fontId="5" fillId="0" borderId="21" xfId="4" applyFill="1" applyBorder="1" applyAlignment="1"/>
    <xf numFmtId="0" fontId="12" fillId="0" borderId="31" xfId="0" applyFont="1" applyBorder="1"/>
    <xf numFmtId="0" fontId="12" fillId="0" borderId="30" xfId="0" applyFont="1" applyBorder="1"/>
    <xf numFmtId="0" fontId="12" fillId="0" borderId="32" xfId="0" applyFont="1" applyBorder="1"/>
    <xf numFmtId="0" fontId="5" fillId="0" borderId="29" xfId="4" applyFill="1" applyBorder="1" applyAlignment="1"/>
    <xf numFmtId="0" fontId="5" fillId="0" borderId="30" xfId="4" applyFill="1" applyBorder="1" applyAlignment="1"/>
    <xf numFmtId="0" fontId="5" fillId="0" borderId="22" xfId="4" applyFill="1" applyBorder="1" applyAlignment="1"/>
    <xf numFmtId="0" fontId="5" fillId="0" borderId="31" xfId="4" applyFill="1" applyBorder="1" applyAlignment="1"/>
    <xf numFmtId="0" fontId="12" fillId="0" borderId="22" xfId="0" applyFont="1" applyBorder="1"/>
    <xf numFmtId="0" fontId="4" fillId="0" borderId="30" xfId="4" applyFont="1" applyBorder="1"/>
    <xf numFmtId="0" fontId="5" fillId="0" borderId="30" xfId="4" applyBorder="1"/>
    <xf numFmtId="0" fontId="12" fillId="0" borderId="30" xfId="0" applyFont="1" applyBorder="1" applyAlignment="1">
      <alignment horizontal="left"/>
    </xf>
    <xf numFmtId="0" fontId="5" fillId="0" borderId="33" xfId="4" applyFill="1" applyBorder="1" applyAlignment="1"/>
    <xf numFmtId="0" fontId="5" fillId="0" borderId="19" xfId="4" applyFill="1" applyBorder="1" applyAlignment="1"/>
    <xf numFmtId="0" fontId="5" fillId="0" borderId="20" xfId="4" applyFill="1" applyBorder="1" applyAlignment="1"/>
    <xf numFmtId="0" fontId="5" fillId="0" borderId="34" xfId="4" applyFill="1" applyBorder="1" applyAlignment="1"/>
    <xf numFmtId="0" fontId="12" fillId="0" borderId="33" xfId="0" applyFont="1" applyBorder="1" applyAlignment="1">
      <alignment vertical="top"/>
    </xf>
    <xf numFmtId="0" fontId="12" fillId="0" borderId="19" xfId="0" applyFont="1" applyBorder="1" applyAlignment="1">
      <alignment vertical="top"/>
    </xf>
    <xf numFmtId="0" fontId="12" fillId="0" borderId="20" xfId="0" applyFont="1" applyBorder="1" applyAlignment="1">
      <alignment vertical="top"/>
    </xf>
    <xf numFmtId="0" fontId="12" fillId="0" borderId="34" xfId="0" applyFont="1" applyBorder="1" applyAlignment="1">
      <alignment vertical="top"/>
    </xf>
    <xf numFmtId="0" fontId="12" fillId="0" borderId="21" xfId="0" applyFont="1" applyBorder="1" applyAlignment="1">
      <alignment vertical="top"/>
    </xf>
    <xf numFmtId="0" fontId="12" fillId="0" borderId="35" xfId="0" applyFont="1" applyBorder="1" applyAlignment="1">
      <alignment vertical="top"/>
    </xf>
    <xf numFmtId="0" fontId="12" fillId="0" borderId="36" xfId="0" applyFont="1" applyBorder="1" applyAlignment="1">
      <alignment vertical="top"/>
    </xf>
    <xf numFmtId="0" fontId="12" fillId="0" borderId="37" xfId="0" applyFont="1" applyBorder="1" applyAlignment="1">
      <alignment vertical="top"/>
    </xf>
    <xf numFmtId="0" fontId="13" fillId="0" borderId="2" xfId="0" applyFont="1" applyBorder="1" applyAlignment="1">
      <alignment vertical="top"/>
    </xf>
    <xf numFmtId="0" fontId="12" fillId="0" borderId="0" xfId="0" applyFont="1" applyAlignment="1">
      <alignment vertical="top"/>
    </xf>
    <xf numFmtId="0" fontId="12" fillId="0" borderId="41" xfId="0" applyFont="1" applyBorder="1" applyAlignment="1">
      <alignment vertical="top"/>
    </xf>
    <xf numFmtId="0" fontId="12" fillId="0" borderId="42" xfId="0" applyFont="1" applyBorder="1" applyAlignment="1">
      <alignment vertical="top"/>
    </xf>
    <xf numFmtId="0" fontId="5" fillId="0" borderId="29" xfId="4" applyBorder="1" applyAlignment="1">
      <alignment vertical="top" wrapText="1"/>
    </xf>
    <xf numFmtId="0" fontId="5" fillId="0" borderId="30" xfId="4" applyBorder="1" applyAlignment="1">
      <alignment vertical="top" wrapText="1"/>
    </xf>
    <xf numFmtId="0" fontId="5" fillId="0" borderId="22" xfId="4" applyBorder="1" applyAlignment="1">
      <alignment vertical="top" wrapText="1"/>
    </xf>
    <xf numFmtId="0" fontId="0" fillId="0" borderId="43" xfId="0" applyBorder="1"/>
    <xf numFmtId="0" fontId="0" fillId="0" borderId="44" xfId="0" applyBorder="1"/>
    <xf numFmtId="0" fontId="0" fillId="0" borderId="20" xfId="0" applyBorder="1"/>
    <xf numFmtId="0" fontId="0" fillId="0" borderId="34" xfId="0" applyBorder="1"/>
    <xf numFmtId="0" fontId="12" fillId="0" borderId="45" xfId="0" applyFont="1" applyBorder="1"/>
    <xf numFmtId="0" fontId="12" fillId="0" borderId="39" xfId="0" applyFont="1" applyBorder="1"/>
    <xf numFmtId="0" fontId="13" fillId="0" borderId="46" xfId="0" applyFont="1" applyBorder="1" applyAlignment="1">
      <alignment vertical="top"/>
    </xf>
    <xf numFmtId="0" fontId="12" fillId="0" borderId="47" xfId="0" applyFont="1" applyBorder="1"/>
    <xf numFmtId="0" fontId="14" fillId="7" borderId="0" xfId="0" applyFont="1" applyFill="1" applyAlignment="1">
      <alignment horizontal="center"/>
    </xf>
    <xf numFmtId="174" fontId="0" fillId="8" borderId="0" xfId="0" applyNumberFormat="1" applyFill="1"/>
    <xf numFmtId="174" fontId="13" fillId="0" borderId="0" xfId="6" applyNumberFormat="1" applyFont="1"/>
    <xf numFmtId="0" fontId="13" fillId="0" borderId="49" xfId="0" applyFont="1" applyBorder="1" applyAlignment="1">
      <alignment horizontal="right" vertical="center"/>
    </xf>
    <xf numFmtId="0" fontId="0" fillId="0" borderId="0" xfId="0" applyAlignment="1">
      <alignment horizontal="center" vertical="center" wrapText="1"/>
    </xf>
    <xf numFmtId="0" fontId="13" fillId="0" borderId="50" xfId="0" applyFont="1" applyBorder="1" applyAlignment="1">
      <alignment horizontal="right" vertical="center"/>
    </xf>
    <xf numFmtId="0" fontId="13" fillId="0" borderId="0" xfId="0" applyFont="1" applyAlignment="1">
      <alignment horizontal="right" vertical="center"/>
    </xf>
    <xf numFmtId="1" fontId="0" fillId="0" borderId="0" xfId="0" applyNumberFormat="1"/>
    <xf numFmtId="5" fontId="12" fillId="8" borderId="51" xfId="0" applyNumberFormat="1" applyFont="1" applyFill="1" applyBorder="1"/>
    <xf numFmtId="0" fontId="12" fillId="0" borderId="0" xfId="0" applyFont="1" applyAlignment="1">
      <alignment vertical="center"/>
    </xf>
    <xf numFmtId="0" fontId="14" fillId="0" borderId="0" xfId="0" applyFont="1" applyAlignment="1">
      <alignment horizontal="center" vertical="center" wrapText="1"/>
    </xf>
    <xf numFmtId="166" fontId="12" fillId="11" borderId="51" xfId="0" applyNumberFormat="1" applyFont="1" applyFill="1" applyBorder="1"/>
    <xf numFmtId="0" fontId="12" fillId="0" borderId="52" xfId="0" applyFont="1" applyBorder="1"/>
    <xf numFmtId="0" fontId="15" fillId="7" borderId="0" xfId="0" applyFont="1" applyFill="1" applyAlignment="1">
      <alignment horizontal="center"/>
    </xf>
    <xf numFmtId="10" fontId="0" fillId="0" borderId="0" xfId="6" applyNumberFormat="1" applyFont="1"/>
    <xf numFmtId="9" fontId="0" fillId="0" borderId="0" xfId="6" applyFont="1"/>
    <xf numFmtId="0" fontId="12" fillId="12" borderId="53" xfId="0" applyFont="1" applyFill="1" applyBorder="1" applyAlignment="1">
      <alignment horizontal="center" vertical="center" wrapText="1"/>
    </xf>
    <xf numFmtId="0" fontId="12" fillId="12" borderId="54" xfId="0" applyFont="1" applyFill="1" applyBorder="1" applyAlignment="1">
      <alignment horizontal="center" vertical="center" wrapText="1"/>
    </xf>
    <xf numFmtId="0" fontId="12" fillId="12" borderId="55" xfId="0" applyFont="1" applyFill="1" applyBorder="1" applyAlignment="1">
      <alignment horizontal="center" vertical="center" wrapText="1"/>
    </xf>
    <xf numFmtId="0" fontId="12" fillId="0" borderId="56"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58" xfId="0" applyFont="1" applyBorder="1" applyAlignment="1">
      <alignment horizontal="center" vertical="center" wrapText="1"/>
    </xf>
    <xf numFmtId="0" fontId="12" fillId="12" borderId="56" xfId="0" applyFont="1" applyFill="1" applyBorder="1" applyAlignment="1">
      <alignment horizontal="center" vertical="center" wrapText="1"/>
    </xf>
    <xf numFmtId="0" fontId="12" fillId="12" borderId="57" xfId="0" applyFont="1" applyFill="1" applyBorder="1" applyAlignment="1">
      <alignment horizontal="center" vertical="center" wrapText="1"/>
    </xf>
    <xf numFmtId="0" fontId="12" fillId="12" borderId="58" xfId="0" applyFont="1" applyFill="1" applyBorder="1" applyAlignment="1">
      <alignment horizontal="center" vertical="center" wrapText="1"/>
    </xf>
    <xf numFmtId="44" fontId="0" fillId="0" borderId="0" xfId="1" applyFont="1"/>
    <xf numFmtId="0" fontId="12" fillId="12" borderId="59" xfId="0" applyFont="1" applyFill="1" applyBorder="1" applyAlignment="1">
      <alignment horizontal="center" vertical="center" wrapText="1"/>
    </xf>
    <xf numFmtId="0" fontId="12" fillId="12" borderId="60" xfId="0" applyFont="1" applyFill="1" applyBorder="1" applyAlignment="1">
      <alignment horizontal="center" vertical="center" wrapText="1"/>
    </xf>
    <xf numFmtId="0" fontId="12" fillId="12" borderId="61" xfId="0" applyFont="1" applyFill="1" applyBorder="1" applyAlignment="1">
      <alignment horizontal="center" vertical="center" wrapText="1"/>
    </xf>
    <xf numFmtId="0" fontId="16" fillId="0" borderId="62" xfId="0" applyFont="1" applyBorder="1" applyAlignment="1">
      <alignment horizontal="center" vertical="center" wrapText="1"/>
    </xf>
    <xf numFmtId="0" fontId="16" fillId="0" borderId="63" xfId="0" applyFont="1" applyBorder="1" applyAlignment="1">
      <alignment horizontal="center" vertical="center" wrapText="1"/>
    </xf>
    <xf numFmtId="0" fontId="16" fillId="0" borderId="64" xfId="0" applyFont="1" applyBorder="1" applyAlignment="1">
      <alignment horizontal="center" vertical="center" wrapText="1"/>
    </xf>
    <xf numFmtId="49" fontId="0" fillId="0" borderId="0" xfId="0" applyNumberFormat="1" applyAlignment="1">
      <alignment wrapText="1"/>
    </xf>
    <xf numFmtId="49" fontId="17" fillId="0" borderId="0" xfId="0" applyNumberFormat="1" applyFont="1" applyAlignment="1">
      <alignment wrapText="1"/>
    </xf>
    <xf numFmtId="0" fontId="18" fillId="0" borderId="0" xfId="0" applyFont="1"/>
    <xf numFmtId="0" fontId="12" fillId="0" borderId="70" xfId="0" applyFont="1" applyBorder="1"/>
    <xf numFmtId="0" fontId="12" fillId="0" borderId="48" xfId="0" applyFont="1" applyBorder="1"/>
    <xf numFmtId="0" fontId="14" fillId="7" borderId="70" xfId="0" applyFont="1" applyFill="1" applyBorder="1" applyAlignment="1">
      <alignment horizontal="center"/>
    </xf>
    <xf numFmtId="0" fontId="20" fillId="0" borderId="0" xfId="0" applyFont="1"/>
    <xf numFmtId="0" fontId="12" fillId="0" borderId="74" xfId="0" applyFont="1" applyBorder="1"/>
    <xf numFmtId="0" fontId="12" fillId="0" borderId="75" xfId="0" applyFont="1" applyBorder="1"/>
    <xf numFmtId="0" fontId="12" fillId="0" borderId="76" xfId="0" applyFont="1" applyBorder="1"/>
    <xf numFmtId="0" fontId="13" fillId="0" borderId="0" xfId="0" applyFont="1" applyAlignment="1">
      <alignment horizontal="right"/>
    </xf>
    <xf numFmtId="0" fontId="12" fillId="11" borderId="78" xfId="0" applyFont="1" applyFill="1" applyBorder="1" applyAlignment="1">
      <alignment horizontal="center"/>
    </xf>
    <xf numFmtId="0" fontId="12" fillId="0" borderId="19" xfId="0" applyFont="1" applyBorder="1"/>
    <xf numFmtId="0" fontId="12" fillId="8" borderId="79" xfId="0" applyFont="1" applyFill="1" applyBorder="1" applyAlignment="1">
      <alignment horizontal="center"/>
    </xf>
    <xf numFmtId="0" fontId="5" fillId="0" borderId="4" xfId="4" applyFill="1" applyBorder="1" applyAlignment="1"/>
    <xf numFmtId="0" fontId="5" fillId="0" borderId="0" xfId="4" applyFill="1" applyBorder="1" applyAlignment="1"/>
    <xf numFmtId="0" fontId="5" fillId="0" borderId="44" xfId="4" applyFill="1" applyBorder="1" applyAlignment="1"/>
    <xf numFmtId="0" fontId="12" fillId="0" borderId="45" xfId="0" applyFont="1" applyBorder="1" applyAlignment="1">
      <alignment vertical="top"/>
    </xf>
    <xf numFmtId="0" fontId="12" fillId="0" borderId="39" xfId="0" applyFont="1" applyBorder="1" applyAlignment="1">
      <alignment vertical="top"/>
    </xf>
    <xf numFmtId="0" fontId="0" fillId="0" borderId="42" xfId="0" applyBorder="1"/>
    <xf numFmtId="1" fontId="22" fillId="0" borderId="0" xfId="0" applyNumberFormat="1" applyFont="1"/>
    <xf numFmtId="0" fontId="22" fillId="0" borderId="0" xfId="0" applyFont="1"/>
    <xf numFmtId="0" fontId="12" fillId="0" borderId="53"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12" fillId="12" borderId="80" xfId="0" applyFont="1" applyFill="1" applyBorder="1" applyAlignment="1">
      <alignment horizontal="center" vertical="center" wrapText="1"/>
    </xf>
    <xf numFmtId="0" fontId="12" fillId="12" borderId="81" xfId="0" applyFont="1" applyFill="1" applyBorder="1" applyAlignment="1">
      <alignment horizontal="center" vertical="center" wrapText="1"/>
    </xf>
    <xf numFmtId="0" fontId="0" fillId="0" borderId="0" xfId="0" applyAlignment="1">
      <alignment vertical="top"/>
    </xf>
    <xf numFmtId="0" fontId="23" fillId="0" borderId="0" xfId="9" applyAlignment="1">
      <alignment horizontal="left" vertical="top"/>
    </xf>
    <xf numFmtId="0" fontId="23" fillId="0" borderId="0" xfId="10" applyAlignment="1">
      <alignment horizontal="left" vertical="top"/>
    </xf>
    <xf numFmtId="0" fontId="23" fillId="0" borderId="0" xfId="10" applyAlignment="1">
      <alignment horizontal="right" vertical="top"/>
    </xf>
    <xf numFmtId="0" fontId="24" fillId="0" borderId="82" xfId="10" applyFont="1" applyBorder="1" applyAlignment="1">
      <alignment horizontal="right" vertical="top" wrapText="1"/>
    </xf>
    <xf numFmtId="177" fontId="25" fillId="0" borderId="82" xfId="10" applyNumberFormat="1" applyFont="1" applyBorder="1" applyAlignment="1">
      <alignment horizontal="right" vertical="top" shrinkToFit="1"/>
    </xf>
    <xf numFmtId="178" fontId="25" fillId="0" borderId="82" xfId="10" applyNumberFormat="1" applyFont="1" applyBorder="1" applyAlignment="1">
      <alignment vertical="top" shrinkToFit="1"/>
    </xf>
    <xf numFmtId="2" fontId="25" fillId="0" borderId="82" xfId="10" applyNumberFormat="1" applyFont="1" applyBorder="1" applyAlignment="1">
      <alignment horizontal="right" vertical="top" indent="1" shrinkToFit="1"/>
    </xf>
    <xf numFmtId="1" fontId="25" fillId="0" borderId="82" xfId="10" applyNumberFormat="1" applyFont="1" applyBorder="1" applyAlignment="1">
      <alignment horizontal="right" vertical="top" shrinkToFit="1"/>
    </xf>
    <xf numFmtId="0" fontId="24" fillId="0" borderId="82" xfId="10" applyFont="1" applyBorder="1" applyAlignment="1">
      <alignment vertical="top" wrapText="1"/>
    </xf>
    <xf numFmtId="0" fontId="24" fillId="0" borderId="83" xfId="10" applyFont="1" applyBorder="1" applyAlignment="1">
      <alignment horizontal="right" vertical="top" wrapText="1"/>
    </xf>
    <xf numFmtId="177" fontId="25" fillId="0" borderId="83" xfId="10" applyNumberFormat="1" applyFont="1" applyBorder="1" applyAlignment="1">
      <alignment horizontal="right" vertical="top" shrinkToFit="1"/>
    </xf>
    <xf numFmtId="178" fontId="25" fillId="0" borderId="83" xfId="10" applyNumberFormat="1" applyFont="1" applyBorder="1" applyAlignment="1">
      <alignment vertical="top" shrinkToFit="1"/>
    </xf>
    <xf numFmtId="2" fontId="25" fillId="0" borderId="83" xfId="10" applyNumberFormat="1" applyFont="1" applyBorder="1" applyAlignment="1">
      <alignment horizontal="right" vertical="top" indent="1" shrinkToFit="1"/>
    </xf>
    <xf numFmtId="1" fontId="25" fillId="0" borderId="83" xfId="10" applyNumberFormat="1" applyFont="1" applyBorder="1" applyAlignment="1">
      <alignment horizontal="right" vertical="top" shrinkToFit="1"/>
    </xf>
    <xf numFmtId="0" fontId="23" fillId="0" borderId="83" xfId="10" applyBorder="1" applyAlignment="1">
      <alignment vertical="top" wrapText="1"/>
    </xf>
    <xf numFmtId="0" fontId="24" fillId="0" borderId="83" xfId="10" applyFont="1" applyBorder="1" applyAlignment="1">
      <alignment vertical="top" wrapText="1"/>
    </xf>
    <xf numFmtId="3" fontId="25" fillId="0" borderId="83" xfId="10" applyNumberFormat="1" applyFont="1" applyBorder="1" applyAlignment="1">
      <alignment horizontal="right" vertical="top" shrinkToFit="1"/>
    </xf>
    <xf numFmtId="179" fontId="25" fillId="0" borderId="83" xfId="10" applyNumberFormat="1" applyFont="1" applyBorder="1" applyAlignment="1">
      <alignment vertical="top" shrinkToFit="1"/>
    </xf>
    <xf numFmtId="3" fontId="25" fillId="0" borderId="84" xfId="10" applyNumberFormat="1" applyFont="1" applyBorder="1" applyAlignment="1">
      <alignment horizontal="right" vertical="top" shrinkToFit="1"/>
    </xf>
    <xf numFmtId="177" fontId="25" fillId="0" borderId="84" xfId="10" applyNumberFormat="1" applyFont="1" applyBorder="1" applyAlignment="1">
      <alignment horizontal="right" vertical="top" shrinkToFit="1"/>
    </xf>
    <xf numFmtId="178" fontId="25" fillId="0" borderId="84" xfId="10" applyNumberFormat="1" applyFont="1" applyBorder="1" applyAlignment="1">
      <alignment vertical="top" shrinkToFit="1"/>
    </xf>
    <xf numFmtId="2" fontId="25" fillId="0" borderId="84" xfId="10" applyNumberFormat="1" applyFont="1" applyBorder="1" applyAlignment="1">
      <alignment horizontal="right" vertical="top" indent="1" shrinkToFit="1"/>
    </xf>
    <xf numFmtId="1" fontId="25" fillId="0" borderId="84" xfId="10" applyNumberFormat="1" applyFont="1" applyBorder="1" applyAlignment="1">
      <alignment horizontal="right" vertical="top" shrinkToFit="1"/>
    </xf>
    <xf numFmtId="0" fontId="24" fillId="0" borderId="84" xfId="10" applyFont="1" applyBorder="1" applyAlignment="1">
      <alignment vertical="top" wrapText="1"/>
    </xf>
    <xf numFmtId="0" fontId="26" fillId="0" borderId="85" xfId="10" applyFont="1" applyBorder="1" applyAlignment="1">
      <alignment horizontal="right" vertical="top" wrapText="1"/>
    </xf>
    <xf numFmtId="0" fontId="23" fillId="0" borderId="85" xfId="10" applyBorder="1" applyAlignment="1">
      <alignment horizontal="right" vertical="top" wrapText="1"/>
    </xf>
    <xf numFmtId="0" fontId="23" fillId="0" borderId="85" xfId="10" applyBorder="1" applyAlignment="1">
      <alignment vertical="top" wrapText="1"/>
    </xf>
    <xf numFmtId="0" fontId="26" fillId="0" borderId="85" xfId="10" applyFont="1" applyBorder="1" applyAlignment="1">
      <alignment vertical="top" wrapText="1"/>
    </xf>
    <xf numFmtId="0" fontId="27" fillId="0" borderId="0" xfId="10" applyFont="1" applyAlignment="1">
      <alignment horizontal="right"/>
    </xf>
    <xf numFmtId="0" fontId="27" fillId="0" borderId="0" xfId="10" applyFont="1"/>
    <xf numFmtId="1" fontId="4" fillId="0" borderId="0" xfId="0" quotePrefix="1" applyNumberFormat="1" applyFont="1" applyAlignment="1">
      <alignment horizontal="right"/>
    </xf>
    <xf numFmtId="0" fontId="28" fillId="0" borderId="5" xfId="0" applyFont="1" applyBorder="1"/>
    <xf numFmtId="0" fontId="28" fillId="0" borderId="0" xfId="0" applyFont="1"/>
    <xf numFmtId="0" fontId="29" fillId="0" borderId="0" xfId="0" applyFont="1"/>
    <xf numFmtId="0" fontId="12" fillId="0" borderId="32" xfId="0" applyFont="1" applyBorder="1"/>
    <xf numFmtId="0" fontId="12" fillId="0" borderId="30" xfId="0" applyFont="1" applyBorder="1"/>
    <xf numFmtId="0" fontId="12" fillId="0" borderId="31" xfId="0" applyFont="1" applyBorder="1"/>
    <xf numFmtId="0" fontId="12" fillId="0" borderId="28" xfId="0" applyFont="1" applyBorder="1"/>
    <xf numFmtId="0" fontId="12" fillId="0" borderId="24" xfId="0" applyFont="1" applyBorder="1"/>
    <xf numFmtId="0" fontId="12" fillId="0" borderId="26" xfId="0" applyFont="1" applyBorder="1"/>
    <xf numFmtId="0" fontId="12" fillId="0" borderId="36" xfId="0" applyFont="1" applyBorder="1" applyAlignment="1">
      <alignment horizontal="left" vertical="center"/>
    </xf>
    <xf numFmtId="0" fontId="13" fillId="0" borderId="40" xfId="0" applyFont="1" applyBorder="1" applyAlignment="1">
      <alignment horizontal="left" vertical="center"/>
    </xf>
    <xf numFmtId="0" fontId="13" fillId="0" borderId="39" xfId="0" applyFont="1" applyBorder="1" applyAlignment="1">
      <alignment horizontal="left" vertical="center"/>
    </xf>
    <xf numFmtId="0" fontId="13" fillId="0" borderId="38" xfId="0" applyFont="1" applyBorder="1" applyAlignment="1">
      <alignment horizontal="left" vertical="center"/>
    </xf>
    <xf numFmtId="0" fontId="13" fillId="0" borderId="2" xfId="0" applyFont="1" applyBorder="1" applyAlignment="1">
      <alignment horizontal="center" vertical="top"/>
    </xf>
    <xf numFmtId="0" fontId="13" fillId="0" borderId="1" xfId="0" applyFont="1" applyBorder="1" applyAlignment="1">
      <alignment horizontal="center" vertical="top"/>
    </xf>
    <xf numFmtId="0" fontId="13" fillId="0" borderId="3" xfId="0" applyFont="1" applyBorder="1" applyAlignment="1">
      <alignment horizontal="center" vertical="top"/>
    </xf>
    <xf numFmtId="0" fontId="5" fillId="0" borderId="42" xfId="4" applyFill="1" applyBorder="1" applyAlignment="1">
      <alignment horizontal="center" vertical="top" wrapText="1"/>
    </xf>
    <xf numFmtId="0" fontId="5" fillId="0" borderId="30" xfId="4" applyFill="1" applyBorder="1" applyAlignment="1">
      <alignment horizontal="center" vertical="top" wrapText="1"/>
    </xf>
    <xf numFmtId="0" fontId="5" fillId="0" borderId="31" xfId="4" applyFill="1" applyBorder="1" applyAlignment="1">
      <alignment horizontal="center" vertical="top" wrapText="1"/>
    </xf>
    <xf numFmtId="0" fontId="14" fillId="9" borderId="49" xfId="0" applyFont="1" applyFill="1" applyBorder="1" applyAlignment="1">
      <alignment horizontal="center" vertical="center" wrapText="1"/>
    </xf>
    <xf numFmtId="0" fontId="14" fillId="9" borderId="0" xfId="0" applyFont="1" applyFill="1" applyAlignment="1">
      <alignment horizontal="center" vertical="center" wrapText="1"/>
    </xf>
    <xf numFmtId="0" fontId="0" fillId="0" borderId="0" xfId="0" applyAlignment="1">
      <alignment horizontal="center" vertical="center" wrapText="1"/>
    </xf>
    <xf numFmtId="0" fontId="14" fillId="7" borderId="0" xfId="0" applyFont="1" applyFill="1" applyAlignment="1">
      <alignment horizontal="center"/>
    </xf>
    <xf numFmtId="0" fontId="14" fillId="7" borderId="48" xfId="0" applyFont="1" applyFill="1" applyBorder="1" applyAlignment="1">
      <alignment horizontal="center"/>
    </xf>
    <xf numFmtId="0" fontId="11" fillId="10" borderId="0" xfId="0" applyFont="1" applyFill="1" applyAlignment="1">
      <alignment horizontal="center" vertical="center" textRotation="90" wrapText="1"/>
    </xf>
    <xf numFmtId="0" fontId="0" fillId="0" borderId="0" xfId="0" applyAlignment="1">
      <alignment vertical="center" textRotation="90" wrapText="1"/>
    </xf>
    <xf numFmtId="0" fontId="21" fillId="0" borderId="1" xfId="0" applyFont="1" applyBorder="1"/>
    <xf numFmtId="0" fontId="12" fillId="15" borderId="20" xfId="0" applyFont="1" applyFill="1" applyBorder="1" applyAlignment="1">
      <alignment horizontal="center" wrapText="1"/>
    </xf>
    <xf numFmtId="0" fontId="12" fillId="15" borderId="77" xfId="0" applyFont="1" applyFill="1" applyBorder="1" applyAlignment="1">
      <alignment horizontal="center" wrapText="1"/>
    </xf>
    <xf numFmtId="0" fontId="14" fillId="13" borderId="0" xfId="0" applyFont="1" applyFill="1" applyAlignment="1">
      <alignment horizontal="center" vertical="center" textRotation="90" wrapText="1"/>
    </xf>
    <xf numFmtId="0" fontId="12" fillId="0" borderId="52" xfId="0" applyFont="1" applyBorder="1" applyAlignment="1">
      <alignment horizontal="center"/>
    </xf>
    <xf numFmtId="0" fontId="12" fillId="0" borderId="73" xfId="0" applyFont="1" applyBorder="1" applyAlignment="1">
      <alignment horizontal="center"/>
    </xf>
    <xf numFmtId="0" fontId="12" fillId="0" borderId="72" xfId="0" applyFont="1" applyBorder="1" applyAlignment="1">
      <alignment horizontal="center"/>
    </xf>
    <xf numFmtId="0" fontId="19" fillId="14" borderId="71" xfId="0" applyFont="1" applyFill="1" applyBorder="1" applyAlignment="1">
      <alignment horizontal="center"/>
    </xf>
    <xf numFmtId="0" fontId="19" fillId="14" borderId="0" xfId="0" applyFont="1" applyFill="1" applyAlignment="1">
      <alignment horizontal="center"/>
    </xf>
    <xf numFmtId="0" fontId="0" fillId="0" borderId="0" xfId="0"/>
    <xf numFmtId="0" fontId="13" fillId="6" borderId="69" xfId="0" applyFont="1" applyFill="1" applyBorder="1" applyAlignment="1">
      <alignment horizontal="center"/>
    </xf>
    <xf numFmtId="0" fontId="13" fillId="6" borderId="68" xfId="0" applyFont="1" applyFill="1" applyBorder="1" applyAlignment="1">
      <alignment horizontal="center"/>
    </xf>
    <xf numFmtId="0" fontId="16" fillId="0" borderId="67" xfId="0" applyFont="1" applyBorder="1" applyAlignment="1">
      <alignment horizontal="left"/>
    </xf>
    <xf numFmtId="0" fontId="16" fillId="0" borderId="66" xfId="0" applyFont="1" applyBorder="1" applyAlignment="1">
      <alignment horizontal="left"/>
    </xf>
    <xf numFmtId="0" fontId="16" fillId="0" borderId="65" xfId="0" applyFont="1" applyBorder="1" applyAlignment="1">
      <alignment horizontal="left"/>
    </xf>
    <xf numFmtId="0" fontId="17" fillId="0" borderId="67" xfId="0" applyFont="1" applyBorder="1" applyAlignment="1">
      <alignment horizontal="left"/>
    </xf>
    <xf numFmtId="0" fontId="17" fillId="0" borderId="66" xfId="0" applyFont="1" applyBorder="1" applyAlignment="1">
      <alignment horizontal="left"/>
    </xf>
    <xf numFmtId="0" fontId="17" fillId="0" borderId="65" xfId="0" applyFont="1" applyBorder="1" applyAlignment="1">
      <alignment horizontal="left"/>
    </xf>
    <xf numFmtId="0" fontId="4" fillId="0" borderId="0" xfId="0" quotePrefix="1" applyFont="1" applyAlignment="1">
      <alignment horizontal="center" vertical="center" wrapText="1"/>
    </xf>
    <xf numFmtId="0" fontId="4" fillId="0" borderId="0" xfId="0" applyFont="1" applyAlignment="1">
      <alignment horizontal="center" vertical="center" wrapText="1"/>
    </xf>
    <xf numFmtId="0" fontId="5" fillId="0" borderId="42" xfId="4" applyFill="1" applyBorder="1" applyAlignment="1">
      <alignment horizontal="center" wrapText="1"/>
    </xf>
    <xf numFmtId="0" fontId="5" fillId="0" borderId="30" xfId="4" applyFill="1" applyBorder="1" applyAlignment="1">
      <alignment horizontal="center" wrapText="1"/>
    </xf>
    <xf numFmtId="0" fontId="5" fillId="0" borderId="31" xfId="4" applyFill="1" applyBorder="1" applyAlignment="1">
      <alignment horizontal="center" wrapText="1"/>
    </xf>
    <xf numFmtId="0" fontId="5" fillId="0" borderId="42" xfId="4" applyFill="1" applyBorder="1" applyAlignment="1">
      <alignment horizontal="left" wrapText="1"/>
    </xf>
    <xf numFmtId="0" fontId="5" fillId="0" borderId="30" xfId="4" applyFill="1" applyBorder="1" applyAlignment="1">
      <alignment horizontal="left" wrapText="1"/>
    </xf>
    <xf numFmtId="0" fontId="5" fillId="0" borderId="31" xfId="4" applyFill="1" applyBorder="1" applyAlignment="1">
      <alignment horizontal="left" wrapText="1"/>
    </xf>
    <xf numFmtId="0" fontId="13" fillId="0" borderId="37" xfId="0" applyFont="1" applyBorder="1" applyAlignment="1">
      <alignment horizontal="center" vertical="top"/>
    </xf>
    <xf numFmtId="0" fontId="13" fillId="0" borderId="39" xfId="0" applyFont="1" applyBorder="1" applyAlignment="1">
      <alignment horizontal="center" vertical="top"/>
    </xf>
    <xf numFmtId="0" fontId="13" fillId="0" borderId="38" xfId="0" applyFont="1" applyBorder="1" applyAlignment="1">
      <alignment horizontal="center" vertical="top"/>
    </xf>
    <xf numFmtId="0" fontId="7" fillId="13" borderId="0" xfId="0" applyFont="1" applyFill="1" applyAlignment="1">
      <alignment horizontal="center" vertical="center" textRotation="90" wrapText="1"/>
    </xf>
    <xf numFmtId="0" fontId="0" fillId="0" borderId="0" xfId="0" applyAlignment="1">
      <alignment horizontal="center" vertical="center" textRotation="90" wrapText="1"/>
    </xf>
    <xf numFmtId="0" fontId="4" fillId="0" borderId="5" xfId="0" applyFont="1" applyBorder="1"/>
    <xf numFmtId="0" fontId="4" fillId="0" borderId="1" xfId="0" applyFont="1" applyBorder="1"/>
    <xf numFmtId="0" fontId="4" fillId="4" borderId="0" xfId="0" applyFont="1" applyFill="1"/>
    <xf numFmtId="0" fontId="4" fillId="16" borderId="0" xfId="0" applyFont="1" applyFill="1"/>
    <xf numFmtId="0" fontId="4" fillId="11" borderId="0" xfId="0" quotePrefix="1" applyFont="1" applyFill="1" applyAlignment="1">
      <alignment horizontal="left"/>
    </xf>
    <xf numFmtId="0" fontId="4" fillId="18" borderId="0" xfId="0" quotePrefix="1" applyFont="1" applyFill="1" applyAlignment="1">
      <alignment horizontal="left"/>
    </xf>
    <xf numFmtId="0" fontId="4" fillId="19" borderId="0" xfId="0" quotePrefix="1" applyFont="1" applyFill="1" applyAlignment="1">
      <alignment horizontal="left"/>
    </xf>
    <xf numFmtId="0" fontId="4" fillId="2" borderId="0" xfId="0" quotePrefix="1" applyFont="1" applyFill="1" applyAlignment="1">
      <alignment horizontal="left"/>
    </xf>
    <xf numFmtId="0" fontId="4" fillId="17" borderId="0" xfId="0" quotePrefix="1" applyFont="1" applyFill="1" applyAlignment="1">
      <alignment horizontal="left"/>
    </xf>
    <xf numFmtId="0" fontId="30" fillId="0" borderId="0" xfId="4" applyFont="1"/>
    <xf numFmtId="9" fontId="4" fillId="0" borderId="0" xfId="6" applyFont="1"/>
    <xf numFmtId="0" fontId="4" fillId="0" borderId="0" xfId="0" applyFont="1" applyAlignment="1">
      <alignment horizontal="left"/>
    </xf>
    <xf numFmtId="0" fontId="4" fillId="0" borderId="0" xfId="0" applyFont="1" applyAlignment="1">
      <alignment horizontal="right"/>
    </xf>
    <xf numFmtId="0" fontId="4" fillId="0" borderId="0" xfId="0" applyFont="1" applyAlignment="1">
      <alignment vertical="top" wrapText="1"/>
    </xf>
    <xf numFmtId="0" fontId="4" fillId="0" borderId="0" xfId="0" quotePrefix="1" applyFont="1" applyAlignment="1">
      <alignment horizontal="left" vertical="top" wrapText="1"/>
    </xf>
    <xf numFmtId="168" fontId="4" fillId="0" borderId="0" xfId="0" applyNumberFormat="1" applyFont="1" applyAlignment="1">
      <alignment vertical="top" wrapText="1"/>
    </xf>
    <xf numFmtId="0" fontId="3" fillId="0" borderId="0" xfId="0" applyFont="1" applyAlignment="1">
      <alignment vertical="top" wrapText="1"/>
    </xf>
    <xf numFmtId="0" fontId="3" fillId="0" borderId="0" xfId="0" quotePrefix="1" applyFont="1" applyAlignment="1">
      <alignment horizontal="left" vertical="top" wrapText="1"/>
    </xf>
    <xf numFmtId="168" fontId="3" fillId="0" borderId="0" xfId="0" applyNumberFormat="1" applyFont="1" applyAlignment="1">
      <alignment horizontal="right" vertical="top" wrapText="1"/>
    </xf>
    <xf numFmtId="174" fontId="4" fillId="0" borderId="0" xfId="0" applyNumberFormat="1" applyFont="1" applyAlignment="1">
      <alignment horizontal="right" indent="1"/>
    </xf>
    <xf numFmtId="168" fontId="4" fillId="0" borderId="0" xfId="0" applyNumberFormat="1" applyFont="1"/>
    <xf numFmtId="9" fontId="4" fillId="0" borderId="0" xfId="0" applyNumberFormat="1" applyFont="1" applyAlignment="1">
      <alignment horizontal="center"/>
    </xf>
    <xf numFmtId="0" fontId="4" fillId="0" borderId="0" xfId="0" applyFont="1" applyAlignment="1" applyProtection="1">
      <alignment horizontal="center"/>
      <protection locked="0"/>
    </xf>
    <xf numFmtId="0" fontId="4" fillId="0" borderId="0" xfId="0" applyFont="1" applyAlignment="1">
      <alignment horizontal="left" indent="1"/>
    </xf>
    <xf numFmtId="174" fontId="4" fillId="0" borderId="0" xfId="0" applyNumberFormat="1" applyFont="1"/>
    <xf numFmtId="10" fontId="4" fillId="0" borderId="0" xfId="0" applyNumberFormat="1" applyFont="1"/>
    <xf numFmtId="0" fontId="31" fillId="0" borderId="0" xfId="5" applyFont="1" applyAlignment="1" applyProtection="1"/>
    <xf numFmtId="9" fontId="4" fillId="0" borderId="0" xfId="0" applyNumberFormat="1" applyFont="1"/>
    <xf numFmtId="0" fontId="32" fillId="6" borderId="0" xfId="0" applyFont="1" applyFill="1" applyAlignment="1">
      <alignment horizontal="left" indent="1"/>
    </xf>
    <xf numFmtId="0" fontId="4" fillId="6" borderId="0" xfId="0" applyFont="1" applyFill="1" applyAlignment="1">
      <alignment horizontal="left" indent="1"/>
    </xf>
    <xf numFmtId="0" fontId="4" fillId="6" borderId="0" xfId="0" applyFont="1" applyFill="1"/>
    <xf numFmtId="171" fontId="32" fillId="6" borderId="0" xfId="0" applyNumberFormat="1" applyFont="1" applyFill="1"/>
    <xf numFmtId="0" fontId="32" fillId="5" borderId="0" xfId="0" applyFont="1" applyFill="1" applyAlignment="1">
      <alignment horizontal="left" indent="1"/>
    </xf>
    <xf numFmtId="0" fontId="4" fillId="5" borderId="0" xfId="0" applyFont="1" applyFill="1" applyAlignment="1">
      <alignment horizontal="left" indent="1"/>
    </xf>
    <xf numFmtId="0" fontId="4" fillId="5" borderId="0" xfId="0" applyFont="1" applyFill="1"/>
    <xf numFmtId="171" fontId="32" fillId="5" borderId="0" xfId="0" applyNumberFormat="1" applyFont="1" applyFill="1"/>
    <xf numFmtId="173" fontId="4" fillId="0" borderId="0" xfId="0" applyNumberFormat="1" applyFont="1"/>
    <xf numFmtId="0" fontId="4" fillId="0" borderId="22" xfId="0" applyFont="1" applyBorder="1" applyAlignment="1">
      <alignment horizontal="center"/>
    </xf>
    <xf numFmtId="0" fontId="4" fillId="0" borderId="21" xfId="0" applyFont="1" applyBorder="1" applyAlignment="1">
      <alignment horizontal="center"/>
    </xf>
    <xf numFmtId="171" fontId="4" fillId="0" borderId="4" xfId="0" applyNumberFormat="1" applyFont="1" applyBorder="1"/>
    <xf numFmtId="0" fontId="4" fillId="0" borderId="10" xfId="0" applyFont="1" applyBorder="1" applyAlignment="1">
      <alignment horizontal="center"/>
    </xf>
    <xf numFmtId="0" fontId="4" fillId="0" borderId="10" xfId="0" applyFont="1" applyBorder="1"/>
    <xf numFmtId="0" fontId="4" fillId="0" borderId="4" xfId="0" applyFont="1" applyBorder="1"/>
    <xf numFmtId="0" fontId="4" fillId="0" borderId="2" xfId="0" applyFont="1" applyBorder="1" applyAlignment="1">
      <alignment horizontal="center"/>
    </xf>
    <xf numFmtId="171" fontId="4" fillId="0" borderId="3" xfId="0" applyNumberFormat="1" applyFont="1" applyBorder="1"/>
    <xf numFmtId="3" fontId="4" fillId="0" borderId="0" xfId="0" applyNumberFormat="1" applyFont="1" applyAlignment="1">
      <alignment horizontal="right"/>
    </xf>
    <xf numFmtId="172" fontId="4" fillId="0" borderId="0" xfId="0" applyNumberFormat="1" applyFont="1" applyAlignment="1">
      <alignment horizontal="right"/>
    </xf>
    <xf numFmtId="0" fontId="4" fillId="0" borderId="0" xfId="0" quotePrefix="1" applyFont="1"/>
    <xf numFmtId="0" fontId="4" fillId="0" borderId="20" xfId="0" quotePrefix="1" applyFont="1" applyBorder="1" applyAlignment="1">
      <alignment horizontal="left"/>
    </xf>
    <xf numFmtId="0" fontId="4" fillId="0" borderId="19" xfId="0" quotePrefix="1" applyFont="1" applyBorder="1" applyAlignment="1">
      <alignment horizontal="left"/>
    </xf>
    <xf numFmtId="1" fontId="4" fillId="0" borderId="18" xfId="1" applyNumberFormat="1" applyFont="1" applyFill="1" applyBorder="1" applyProtection="1"/>
    <xf numFmtId="1" fontId="4" fillId="0" borderId="17" xfId="1" applyNumberFormat="1" applyFont="1" applyFill="1" applyBorder="1" applyProtection="1"/>
    <xf numFmtId="1" fontId="4" fillId="0" borderId="16" xfId="1" applyNumberFormat="1" applyFont="1" applyFill="1" applyBorder="1" applyProtection="1"/>
    <xf numFmtId="0" fontId="33" fillId="0" borderId="0" xfId="0" applyFont="1"/>
    <xf numFmtId="0" fontId="4" fillId="0" borderId="15" xfId="0" applyFont="1" applyBorder="1"/>
    <xf numFmtId="0" fontId="4" fillId="0" borderId="14" xfId="0" applyFont="1" applyBorder="1"/>
    <xf numFmtId="0" fontId="4" fillId="0" borderId="13" xfId="0" applyFont="1" applyBorder="1"/>
    <xf numFmtId="0" fontId="4" fillId="0" borderId="12" xfId="0" applyFont="1" applyBorder="1"/>
    <xf numFmtId="168" fontId="4" fillId="0" borderId="0" xfId="0" quotePrefix="1" applyNumberFormat="1" applyFont="1" applyAlignment="1">
      <alignment horizontal="left"/>
    </xf>
    <xf numFmtId="0" fontId="4" fillId="0" borderId="0" xfId="0" applyFont="1" applyAlignment="1">
      <alignment horizontal="center"/>
    </xf>
    <xf numFmtId="37" fontId="4" fillId="0" borderId="0" xfId="0" applyNumberFormat="1" applyFont="1"/>
    <xf numFmtId="4" fontId="4" fillId="0" borderId="0" xfId="0" quotePrefix="1" applyNumberFormat="1" applyFont="1" applyAlignment="1">
      <alignment horizontal="center"/>
    </xf>
    <xf numFmtId="168" fontId="3" fillId="0" borderId="0" xfId="0" quotePrefix="1" applyNumberFormat="1" applyFont="1" applyAlignment="1">
      <alignment horizontal="left" vertical="top" wrapText="1"/>
    </xf>
    <xf numFmtId="10" fontId="4" fillId="0" borderId="0" xfId="0" applyNumberFormat="1" applyFont="1" applyAlignment="1">
      <alignment horizontal="left" indent="2"/>
    </xf>
    <xf numFmtId="44" fontId="4" fillId="0" borderId="0" xfId="0" quotePrefix="1" applyNumberFormat="1" applyFont="1" applyAlignment="1">
      <alignment horizontal="left"/>
    </xf>
    <xf numFmtId="0" fontId="3" fillId="0" borderId="0" xfId="0" quotePrefix="1" applyFont="1" applyAlignment="1">
      <alignment horizontal="right"/>
    </xf>
    <xf numFmtId="168" fontId="3" fillId="0" borderId="0" xfId="0" quotePrefix="1" applyNumberFormat="1" applyFont="1" applyAlignment="1">
      <alignment horizontal="right" vertical="top" wrapText="1"/>
    </xf>
    <xf numFmtId="3" fontId="4" fillId="0" borderId="0" xfId="0" quotePrefix="1" applyNumberFormat="1" applyFont="1" applyAlignment="1">
      <alignment horizontal="right"/>
    </xf>
    <xf numFmtId="44" fontId="4" fillId="0" borderId="0" xfId="1" quotePrefix="1" applyFont="1" applyFill="1" applyAlignment="1">
      <alignment horizontal="right"/>
    </xf>
    <xf numFmtId="10" fontId="4" fillId="0" borderId="0" xfId="6" quotePrefix="1" applyNumberFormat="1" applyFont="1" applyFill="1" applyAlignment="1">
      <alignment horizontal="right"/>
    </xf>
    <xf numFmtId="42" fontId="4" fillId="0" borderId="0" xfId="6" applyNumberFormat="1" applyFont="1" applyFill="1" applyAlignment="1">
      <alignment horizontal="right"/>
    </xf>
    <xf numFmtId="42" fontId="4" fillId="0" borderId="0" xfId="1" quotePrefix="1" applyNumberFormat="1" applyFont="1" applyFill="1" applyAlignment="1">
      <alignment horizontal="right"/>
    </xf>
    <xf numFmtId="42" fontId="4" fillId="0" borderId="0" xfId="6" quotePrefix="1" applyNumberFormat="1" applyFont="1" applyFill="1" applyAlignment="1">
      <alignment horizontal="right"/>
    </xf>
    <xf numFmtId="42" fontId="4" fillId="0" borderId="0" xfId="1" applyNumberFormat="1" applyFont="1" applyFill="1" applyAlignment="1">
      <alignment horizontal="right"/>
    </xf>
    <xf numFmtId="44" fontId="4" fillId="0" borderId="0" xfId="1" applyFont="1" applyFill="1" applyAlignment="1">
      <alignment horizontal="right"/>
    </xf>
    <xf numFmtId="5" fontId="4" fillId="0" borderId="0" xfId="1" quotePrefix="1" applyNumberFormat="1" applyFont="1" applyFill="1" applyAlignment="1">
      <alignment horizontal="right"/>
    </xf>
    <xf numFmtId="5" fontId="4" fillId="0" borderId="0" xfId="0" quotePrefix="1" applyNumberFormat="1" applyFont="1" applyAlignment="1">
      <alignment horizontal="right"/>
    </xf>
    <xf numFmtId="44" fontId="4" fillId="0" borderId="0" xfId="0" quotePrefix="1" applyNumberFormat="1" applyFont="1" applyAlignment="1">
      <alignment horizontal="right"/>
    </xf>
    <xf numFmtId="0" fontId="4" fillId="3" borderId="20" xfId="0" quotePrefix="1" applyFont="1" applyFill="1" applyBorder="1" applyAlignment="1">
      <alignment horizontal="left"/>
    </xf>
    <xf numFmtId="0" fontId="4" fillId="3" borderId="19" xfId="0" quotePrefix="1" applyFont="1" applyFill="1" applyBorder="1" applyAlignment="1">
      <alignment horizontal="left"/>
    </xf>
    <xf numFmtId="1" fontId="4" fillId="3" borderId="18" xfId="1" applyNumberFormat="1" applyFont="1" applyFill="1" applyBorder="1" applyProtection="1"/>
    <xf numFmtId="1" fontId="4" fillId="3" borderId="17" xfId="1" applyNumberFormat="1" applyFont="1" applyFill="1" applyBorder="1" applyProtection="1"/>
    <xf numFmtId="1" fontId="4" fillId="3" borderId="16" xfId="1" applyNumberFormat="1" applyFont="1" applyFill="1" applyBorder="1" applyProtection="1"/>
    <xf numFmtId="0" fontId="33" fillId="3" borderId="0" xfId="0" applyFont="1" applyFill="1"/>
    <xf numFmtId="0" fontId="4" fillId="3" borderId="15" xfId="0" applyFont="1" applyFill="1" applyBorder="1"/>
    <xf numFmtId="0" fontId="4" fillId="3" borderId="1" xfId="0" applyFont="1" applyFill="1" applyBorder="1"/>
    <xf numFmtId="0" fontId="4" fillId="3" borderId="14" xfId="0" applyFont="1" applyFill="1" applyBorder="1"/>
    <xf numFmtId="0" fontId="4" fillId="3" borderId="13" xfId="0" applyFont="1" applyFill="1" applyBorder="1"/>
    <xf numFmtId="0" fontId="4" fillId="3" borderId="12" xfId="0" applyFont="1" applyFill="1" applyBorder="1"/>
    <xf numFmtId="37" fontId="4" fillId="3" borderId="0" xfId="0" applyNumberFormat="1" applyFont="1" applyFill="1"/>
    <xf numFmtId="0" fontId="4" fillId="3" borderId="0" xfId="0" applyFont="1" applyFill="1" applyAlignment="1">
      <alignment horizontal="center"/>
    </xf>
    <xf numFmtId="10" fontId="4" fillId="3" borderId="0" xfId="0" applyNumberFormat="1" applyFont="1" applyFill="1" applyAlignment="1">
      <alignment horizontal="left" indent="2"/>
    </xf>
    <xf numFmtId="44" fontId="4" fillId="0" borderId="0" xfId="1" quotePrefix="1" applyFont="1" applyAlignment="1">
      <alignment horizontal="right"/>
    </xf>
    <xf numFmtId="10" fontId="4" fillId="0" borderId="0" xfId="6" quotePrefix="1" applyNumberFormat="1" applyFont="1" applyAlignment="1">
      <alignment horizontal="right"/>
    </xf>
    <xf numFmtId="42" fontId="4" fillId="0" borderId="0" xfId="6" quotePrefix="1" applyNumberFormat="1" applyFont="1" applyAlignment="1">
      <alignment horizontal="right"/>
    </xf>
    <xf numFmtId="42" fontId="4" fillId="0" borderId="0" xfId="1" quotePrefix="1" applyNumberFormat="1" applyFont="1" applyAlignment="1">
      <alignment horizontal="right"/>
    </xf>
    <xf numFmtId="42" fontId="4" fillId="0" borderId="0" xfId="1" applyNumberFormat="1" applyFont="1" applyAlignment="1">
      <alignment horizontal="right"/>
    </xf>
    <xf numFmtId="42" fontId="4" fillId="0" borderId="0" xfId="6" applyNumberFormat="1" applyFont="1" applyAlignment="1">
      <alignment horizontal="right"/>
    </xf>
    <xf numFmtId="42" fontId="4" fillId="3" borderId="0" xfId="1" applyNumberFormat="1" applyFont="1" applyFill="1" applyAlignment="1">
      <alignment horizontal="right"/>
    </xf>
    <xf numFmtId="44" fontId="4" fillId="3" borderId="0" xfId="1" applyFont="1" applyFill="1" applyAlignment="1">
      <alignment horizontal="right"/>
    </xf>
    <xf numFmtId="0" fontId="4" fillId="0" borderId="0" xfId="0" quotePrefix="1" applyFont="1" applyAlignment="1">
      <alignment horizontal="right"/>
    </xf>
    <xf numFmtId="3" fontId="4" fillId="0" borderId="1" xfId="0" applyNumberFormat="1" applyFont="1" applyBorder="1"/>
    <xf numFmtId="0" fontId="10" fillId="0" borderId="0" xfId="0" quotePrefix="1" applyFont="1" applyAlignment="1">
      <alignment horizontal="left"/>
    </xf>
    <xf numFmtId="0" fontId="4" fillId="0" borderId="5" xfId="0" quotePrefix="1" applyFont="1" applyBorder="1" applyAlignment="1">
      <alignment horizontal="left"/>
    </xf>
    <xf numFmtId="0" fontId="3" fillId="0" borderId="5" xfId="0" applyFont="1" applyBorder="1"/>
    <xf numFmtId="0" fontId="4" fillId="0" borderId="5" xfId="0" applyFont="1" applyBorder="1" applyAlignment="1">
      <alignment horizontal="right"/>
    </xf>
    <xf numFmtId="0" fontId="3" fillId="0" borderId="6" xfId="0" applyFont="1" applyBorder="1"/>
    <xf numFmtId="0" fontId="4" fillId="0" borderId="6" xfId="0" applyFont="1" applyBorder="1"/>
    <xf numFmtId="0" fontId="4" fillId="0" borderId="7" xfId="0" applyFont="1" applyBorder="1"/>
    <xf numFmtId="0" fontId="4" fillId="0" borderId="9" xfId="0" applyFont="1" applyBorder="1"/>
    <xf numFmtId="0" fontId="3" fillId="0" borderId="0" xfId="0" quotePrefix="1" applyFont="1" applyAlignment="1">
      <alignment horizontal="center"/>
    </xf>
    <xf numFmtId="0" fontId="3" fillId="0" borderId="0" xfId="0" applyFont="1" applyAlignment="1">
      <alignment horizontal="center"/>
    </xf>
    <xf numFmtId="0" fontId="3" fillId="0" borderId="4" xfId="0" applyFont="1" applyBorder="1" applyAlignment="1">
      <alignment horizontal="center"/>
    </xf>
    <xf numFmtId="165" fontId="3" fillId="0" borderId="10" xfId="0" quotePrefix="1" applyNumberFormat="1" applyFont="1" applyBorder="1" applyAlignment="1">
      <alignment horizontal="center"/>
    </xf>
    <xf numFmtId="165" fontId="3" fillId="0" borderId="0" xfId="0" quotePrefix="1" applyNumberFormat="1" applyFont="1" applyAlignment="1">
      <alignment horizontal="center"/>
    </xf>
    <xf numFmtId="165" fontId="3" fillId="0" borderId="4" xfId="0" quotePrefix="1" applyNumberFormat="1" applyFont="1" applyBorder="1" applyAlignment="1">
      <alignment horizontal="center"/>
    </xf>
    <xf numFmtId="165" fontId="3" fillId="0" borderId="0" xfId="0" quotePrefix="1" applyNumberFormat="1" applyFont="1"/>
    <xf numFmtId="0" fontId="4" fillId="0" borderId="0" xfId="0" quotePrefix="1" applyFont="1" applyAlignment="1">
      <alignment horizontal="center"/>
    </xf>
    <xf numFmtId="0" fontId="33" fillId="0" borderId="0" xfId="0" applyFont="1" applyAlignment="1">
      <alignment horizontal="center"/>
    </xf>
    <xf numFmtId="0" fontId="33" fillId="0" borderId="4" xfId="0" applyFont="1" applyBorder="1" applyAlignment="1">
      <alignment horizontal="center"/>
    </xf>
    <xf numFmtId="0" fontId="4" fillId="0" borderId="10" xfId="0" quotePrefix="1" applyFont="1" applyBorder="1" applyAlignment="1">
      <alignment horizontal="center"/>
    </xf>
    <xf numFmtId="0" fontId="33" fillId="0" borderId="10" xfId="0" applyFont="1" applyBorder="1" applyAlignment="1">
      <alignment horizontal="center"/>
    </xf>
    <xf numFmtId="0" fontId="33" fillId="0" borderId="4" xfId="0" quotePrefix="1" applyFont="1" applyBorder="1" applyAlignment="1">
      <alignment horizontal="center"/>
    </xf>
    <xf numFmtId="0" fontId="33" fillId="0" borderId="0" xfId="0" applyFont="1" applyAlignment="1">
      <alignment horizontal="right"/>
    </xf>
    <xf numFmtId="0" fontId="4" fillId="0" borderId="4" xfId="0" quotePrefix="1"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xf>
    <xf numFmtId="0" fontId="4" fillId="0" borderId="1" xfId="0" applyFont="1" applyBorder="1" applyAlignment="1">
      <alignment horizontal="right"/>
    </xf>
    <xf numFmtId="0" fontId="33" fillId="0" borderId="1" xfId="0" applyFont="1" applyBorder="1" applyAlignment="1">
      <alignment horizontal="right"/>
    </xf>
    <xf numFmtId="0" fontId="33" fillId="0" borderId="4" xfId="0" applyFont="1" applyBorder="1"/>
    <xf numFmtId="0" fontId="33" fillId="0" borderId="10" xfId="0" applyFont="1" applyBorder="1"/>
    <xf numFmtId="164" fontId="33" fillId="0" borderId="0" xfId="0" applyNumberFormat="1" applyFont="1" applyAlignment="1">
      <alignment horizontal="right"/>
    </xf>
    <xf numFmtId="3" fontId="4" fillId="0" borderId="10" xfId="0" applyNumberFormat="1" applyFont="1" applyBorder="1"/>
    <xf numFmtId="3" fontId="4" fillId="0" borderId="3" xfId="0" applyNumberFormat="1" applyFont="1" applyBorder="1"/>
    <xf numFmtId="3" fontId="4" fillId="0" borderId="2" xfId="0" applyNumberFormat="1" applyFont="1" applyBorder="1"/>
    <xf numFmtId="164" fontId="33" fillId="0" borderId="1" xfId="0" applyNumberFormat="1" applyFont="1" applyBorder="1" applyAlignment="1">
      <alignment horizontal="right"/>
    </xf>
    <xf numFmtId="3" fontId="4" fillId="0" borderId="0" xfId="0" applyNumberFormat="1" applyFont="1" applyAlignment="1">
      <alignment vertical="top" wrapText="1"/>
    </xf>
    <xf numFmtId="3" fontId="4" fillId="0" borderId="4" xfId="0" applyNumberFormat="1" applyFont="1" applyBorder="1" applyAlignment="1">
      <alignment vertical="top" wrapText="1"/>
    </xf>
    <xf numFmtId="3" fontId="4" fillId="0" borderId="10" xfId="0" applyNumberFormat="1" applyFont="1" applyBorder="1" applyAlignment="1">
      <alignment vertical="top" wrapText="1"/>
    </xf>
    <xf numFmtId="0" fontId="4" fillId="0" borderId="0" xfId="0" applyFont="1" applyAlignment="1">
      <alignment horizontal="right" vertical="top" wrapText="1"/>
    </xf>
    <xf numFmtId="44" fontId="4" fillId="0" borderId="0" xfId="1" applyFont="1" applyBorder="1" applyAlignment="1">
      <alignment vertical="top" wrapText="1"/>
    </xf>
    <xf numFmtId="44" fontId="4" fillId="0" borderId="4" xfId="1" applyFont="1" applyBorder="1" applyAlignment="1">
      <alignment vertical="top" wrapText="1"/>
    </xf>
    <xf numFmtId="44" fontId="4" fillId="0" borderId="10" xfId="1" applyFont="1" applyBorder="1" applyAlignment="1">
      <alignment vertical="top" wrapText="1"/>
    </xf>
    <xf numFmtId="44" fontId="4" fillId="0" borderId="0" xfId="1" applyFont="1" applyBorder="1" applyAlignment="1">
      <alignment horizontal="right" vertical="top" wrapText="1"/>
    </xf>
    <xf numFmtId="44" fontId="4" fillId="0" borderId="10" xfId="1" applyFont="1" applyBorder="1" applyAlignment="1">
      <alignment horizontal="right" vertical="top" wrapText="1"/>
    </xf>
    <xf numFmtId="4" fontId="4" fillId="0" borderId="4" xfId="0" applyNumberFormat="1" applyFont="1" applyBorder="1" applyAlignment="1">
      <alignment vertical="top" wrapText="1"/>
    </xf>
    <xf numFmtId="0" fontId="4" fillId="0" borderId="8" xfId="0" applyFont="1" applyBorder="1"/>
    <xf numFmtId="0" fontId="4" fillId="0" borderId="11" xfId="0" applyFont="1" applyBorder="1"/>
    <xf numFmtId="0" fontId="3" fillId="0" borderId="0" xfId="0" applyFont="1" applyAlignment="1">
      <alignment horizontal="right"/>
    </xf>
    <xf numFmtId="2" fontId="4" fillId="0" borderId="0" xfId="0" applyNumberFormat="1" applyFont="1" applyAlignment="1">
      <alignment horizontal="right"/>
    </xf>
    <xf numFmtId="4" fontId="4" fillId="0" borderId="0" xfId="0" applyNumberFormat="1" applyFont="1" applyAlignment="1">
      <alignment horizontal="right"/>
    </xf>
    <xf numFmtId="0" fontId="34" fillId="0" borderId="0" xfId="0" applyFont="1"/>
    <xf numFmtId="0" fontId="35" fillId="0" borderId="0" xfId="0" applyFont="1" applyAlignment="1">
      <alignment horizontal="left" vertical="top" wrapText="1"/>
    </xf>
    <xf numFmtId="0" fontId="35" fillId="0" borderId="0" xfId="0" applyFont="1" applyAlignment="1">
      <alignment horizontal="right" vertical="top" wrapText="1"/>
    </xf>
    <xf numFmtId="0" fontId="35" fillId="0" borderId="0" xfId="0" quotePrefix="1" applyFont="1" applyAlignment="1">
      <alignment horizontal="right" vertical="top" wrapText="1"/>
    </xf>
    <xf numFmtId="0" fontId="35" fillId="0" borderId="1" xfId="0" applyFont="1" applyBorder="1" applyAlignment="1">
      <alignment horizontal="right" vertical="top" wrapText="1"/>
    </xf>
    <xf numFmtId="0" fontId="35" fillId="0" borderId="1" xfId="0" quotePrefix="1" applyFont="1" applyBorder="1" applyAlignment="1">
      <alignment horizontal="right" vertical="top" wrapText="1"/>
    </xf>
    <xf numFmtId="0" fontId="3" fillId="0" borderId="0" xfId="0" quotePrefix="1" applyFont="1" applyAlignment="1">
      <alignment vertical="top" wrapText="1"/>
    </xf>
    <xf numFmtId="166" fontId="4" fillId="0" borderId="0" xfId="0" applyNumberFormat="1" applyFont="1"/>
    <xf numFmtId="0" fontId="4" fillId="2" borderId="0" xfId="0" applyFont="1" applyFill="1" applyAlignment="1">
      <alignment horizontal="center"/>
    </xf>
    <xf numFmtId="0" fontId="36" fillId="0" borderId="0" xfId="0" quotePrefix="1" applyFont="1" applyAlignment="1">
      <alignment horizontal="left"/>
    </xf>
    <xf numFmtId="167" fontId="4" fillId="0" borderId="0" xfId="0" applyNumberFormat="1" applyFont="1"/>
    <xf numFmtId="166" fontId="4" fillId="0" borderId="5" xfId="0" applyNumberFormat="1" applyFont="1" applyBorder="1"/>
    <xf numFmtId="0" fontId="16" fillId="0" borderId="0" xfId="0" applyFont="1"/>
    <xf numFmtId="0" fontId="16" fillId="0" borderId="0" xfId="7" applyFont="1"/>
    <xf numFmtId="176" fontId="16" fillId="0" borderId="0" xfId="7" applyNumberFormat="1" applyFont="1"/>
    <xf numFmtId="175" fontId="16" fillId="0" borderId="0" xfId="7" applyNumberFormat="1" applyFont="1"/>
    <xf numFmtId="0" fontId="16" fillId="0" borderId="0" xfId="8" quotePrefix="1" applyFont="1" applyAlignment="1">
      <alignment horizontal="left"/>
    </xf>
    <xf numFmtId="4" fontId="16" fillId="2" borderId="0" xfId="7" applyNumberFormat="1" applyFont="1" applyFill="1"/>
    <xf numFmtId="0" fontId="28" fillId="0" borderId="0" xfId="10" applyFont="1" applyAlignment="1">
      <alignment horizontal="right"/>
    </xf>
    <xf numFmtId="0" fontId="28" fillId="0" borderId="0" xfId="10" applyFont="1" applyAlignment="1">
      <alignment horizontal="right" vertical="top" wrapText="1"/>
    </xf>
    <xf numFmtId="0" fontId="38" fillId="0" borderId="85" xfId="10" quotePrefix="1" applyFont="1" applyBorder="1" applyAlignment="1">
      <alignment horizontal="left" vertical="top" wrapText="1"/>
    </xf>
    <xf numFmtId="0" fontId="39" fillId="0" borderId="88" xfId="10" applyFont="1" applyBorder="1" applyAlignment="1">
      <alignment horizontal="left" vertical="center" wrapText="1" indent="1"/>
    </xf>
    <xf numFmtId="0" fontId="40" fillId="0" borderId="86" xfId="10" applyFont="1" applyBorder="1" applyAlignment="1">
      <alignment horizontal="left" vertical="top" wrapText="1" indent="1"/>
    </xf>
    <xf numFmtId="0" fontId="40" fillId="0" borderId="86" xfId="10" applyFont="1" applyBorder="1" applyAlignment="1">
      <alignment horizontal="right" vertical="top" wrapText="1" indent="1"/>
    </xf>
    <xf numFmtId="0" fontId="40" fillId="0" borderId="86" xfId="10" applyFont="1" applyBorder="1" applyAlignment="1">
      <alignment horizontal="right" vertical="top" wrapText="1"/>
    </xf>
    <xf numFmtId="0" fontId="40" fillId="0" borderId="83" xfId="10" applyFont="1" applyBorder="1" applyAlignment="1">
      <alignment horizontal="left" vertical="top" wrapText="1" indent="1"/>
    </xf>
    <xf numFmtId="0" fontId="40" fillId="0" borderId="83" xfId="10" applyFont="1" applyBorder="1" applyAlignment="1">
      <alignment horizontal="right" vertical="top" wrapText="1" indent="1"/>
    </xf>
    <xf numFmtId="0" fontId="40" fillId="0" borderId="83" xfId="10" applyFont="1" applyBorder="1" applyAlignment="1">
      <alignment horizontal="right" vertical="top" wrapText="1"/>
    </xf>
    <xf numFmtId="0" fontId="28" fillId="0" borderId="0" xfId="10" quotePrefix="1" applyFont="1" applyAlignment="1">
      <alignment horizontal="left" wrapText="1"/>
    </xf>
    <xf numFmtId="0" fontId="28" fillId="0" borderId="0" xfId="10" applyFont="1"/>
    <xf numFmtId="0" fontId="28" fillId="0" borderId="0" xfId="10" applyFont="1" applyAlignment="1">
      <alignment horizontal="left" vertical="top"/>
    </xf>
    <xf numFmtId="0" fontId="28" fillId="0" borderId="0" xfId="10" applyFont="1" applyAlignment="1">
      <alignment vertical="top" wrapText="1"/>
    </xf>
    <xf numFmtId="0" fontId="28" fillId="0" borderId="0" xfId="10" quotePrefix="1" applyFont="1" applyAlignment="1">
      <alignment horizontal="left" vertical="top" wrapText="1"/>
    </xf>
    <xf numFmtId="0" fontId="28" fillId="0" borderId="88" xfId="10" applyFont="1" applyBorder="1" applyAlignment="1">
      <alignment horizontal="right" vertical="top" wrapText="1"/>
    </xf>
    <xf numFmtId="0" fontId="28" fillId="0" borderId="88" xfId="10" applyFont="1" applyBorder="1" applyAlignment="1">
      <alignment horizontal="right" vertical="top" wrapText="1" indent="1"/>
    </xf>
    <xf numFmtId="0" fontId="28" fillId="0" borderId="88" xfId="10" applyFont="1" applyBorder="1" applyAlignment="1">
      <alignment horizontal="right" vertical="top" wrapText="1" indent="2"/>
    </xf>
    <xf numFmtId="0" fontId="28" fillId="0" borderId="87" xfId="10" applyFont="1" applyBorder="1" applyAlignment="1">
      <alignment horizontal="right" vertical="top" wrapText="1" indent="1"/>
    </xf>
    <xf numFmtId="0" fontId="28" fillId="0" borderId="87" xfId="10" applyFont="1" applyBorder="1" applyAlignment="1">
      <alignment horizontal="right" vertical="top" wrapText="1" indent="2"/>
    </xf>
    <xf numFmtId="0" fontId="28" fillId="0" borderId="87" xfId="10" applyFont="1" applyBorder="1" applyAlignment="1">
      <alignment horizontal="right" vertical="top" wrapText="1"/>
    </xf>
    <xf numFmtId="178" fontId="40" fillId="0" borderId="86" xfId="10" applyNumberFormat="1" applyFont="1" applyBorder="1" applyAlignment="1">
      <alignment horizontal="right" vertical="top" shrinkToFit="1"/>
    </xf>
    <xf numFmtId="178" fontId="40" fillId="0" borderId="86" xfId="10" applyNumberFormat="1" applyFont="1" applyBorder="1" applyAlignment="1">
      <alignment horizontal="right" vertical="top" indent="1" shrinkToFit="1"/>
    </xf>
    <xf numFmtId="178" fontId="40" fillId="0" borderId="83" xfId="10" applyNumberFormat="1" applyFont="1" applyBorder="1" applyAlignment="1">
      <alignment horizontal="right" vertical="top" shrinkToFit="1"/>
    </xf>
    <xf numFmtId="178" fontId="40" fillId="0" borderId="83" xfId="10" applyNumberFormat="1" applyFont="1" applyBorder="1" applyAlignment="1">
      <alignment horizontal="right" vertical="top" indent="1" shrinkToFit="1"/>
    </xf>
    <xf numFmtId="179" fontId="40" fillId="0" borderId="83" xfId="10" applyNumberFormat="1" applyFont="1" applyBorder="1" applyAlignment="1">
      <alignment horizontal="right" vertical="top" shrinkToFit="1"/>
    </xf>
    <xf numFmtId="179" fontId="40" fillId="0" borderId="83" xfId="10" applyNumberFormat="1" applyFont="1" applyBorder="1" applyAlignment="1">
      <alignment horizontal="right" vertical="top" indent="1" shrinkToFit="1"/>
    </xf>
    <xf numFmtId="0" fontId="28" fillId="0" borderId="83" xfId="10" applyFont="1" applyBorder="1" applyAlignment="1">
      <alignment horizontal="left" vertical="top" wrapText="1" indent="1"/>
    </xf>
    <xf numFmtId="0" fontId="28" fillId="0" borderId="0" xfId="10" quotePrefix="1" applyFont="1" applyAlignment="1">
      <alignment horizontal="right" vertical="top"/>
    </xf>
    <xf numFmtId="174" fontId="28" fillId="0" borderId="0" xfId="10" applyNumberFormat="1" applyFont="1" applyAlignment="1">
      <alignment horizontal="right" vertical="top"/>
    </xf>
    <xf numFmtId="0" fontId="28" fillId="0" borderId="0" xfId="10" applyFont="1" applyAlignment="1">
      <alignment horizontal="right" vertical="top"/>
    </xf>
  </cellXfs>
  <cellStyles count="11">
    <cellStyle name="Currency" xfId="1" builtinId="4"/>
    <cellStyle name="Currency 2" xfId="3" xr:uid="{31C8308D-1934-48AD-8A94-4E92CDEC086F}"/>
    <cellStyle name="Hyperlink 2" xfId="4" xr:uid="{C1026E6E-485B-4A4F-9815-3ABBA47FB22A}"/>
    <cellStyle name="Hyperlink 3" xfId="5" xr:uid="{14146C0B-F538-40CB-8DE1-CE2A286C0A60}"/>
    <cellStyle name="Normal" xfId="0" builtinId="0"/>
    <cellStyle name="Normal 2 2" xfId="10" xr:uid="{4E514747-96D7-455A-8082-CB500430604E}"/>
    <cellStyle name="Normal 3" xfId="8" xr:uid="{D436D144-499E-4736-86A1-93A3A98B7446}"/>
    <cellStyle name="Normal 4" xfId="7" xr:uid="{8CEF0AED-DB57-4782-8671-98A69C88C6FD}"/>
    <cellStyle name="Normal 6" xfId="9" xr:uid="{AED847EA-47B5-4032-9061-41A82F969632}"/>
    <cellStyle name="Percent" xfId="6" builtinId="5"/>
    <cellStyle name="Percent 2" xfId="2" xr:uid="{6CBB2D07-11B6-4A78-8D00-FF689E70A23D}"/>
  </cellStyles>
  <dxfs count="0"/>
  <tableStyles count="0" defaultTableStyle="TableStyleMedium2" defaultPivotStyle="PivotStyleLight16"/>
  <colors>
    <mruColors>
      <color rgb="FF0000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5.xml"/><Relationship Id="rId3" Type="http://schemas.openxmlformats.org/officeDocument/2006/relationships/worksheet" Target="worksheets/sheet3.xml"/><Relationship Id="rId21" Type="http://schemas.openxmlformats.org/officeDocument/2006/relationships/worksheet" Target="worksheets/sheet20.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4.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hartsheet" Target="chartsheets/sheet1.xml"/><Relationship Id="rId29" Type="http://schemas.openxmlformats.org/officeDocument/2006/relationships/worksheet" Target="worksheets/sheet2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3.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2.xml"/><Relationship Id="rId28" Type="http://schemas.openxmlformats.org/officeDocument/2006/relationships/worksheet" Target="worksheets/sheet27.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1.xml"/><Relationship Id="rId27" Type="http://schemas.openxmlformats.org/officeDocument/2006/relationships/worksheet" Target="worksheets/sheet26.xml"/><Relationship Id="rId30" Type="http://schemas.openxmlformats.org/officeDocument/2006/relationships/worksheet" Target="worksheets/sheet29.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92871880775512"/>
          <c:y val="2.287886741430048E-2"/>
          <c:w val="0.85891228312877987"/>
          <c:h val="0.82153121768869797"/>
        </c:manualLayout>
      </c:layout>
      <c:barChart>
        <c:barDir val="col"/>
        <c:grouping val="stacked"/>
        <c:varyColors val="0"/>
        <c:ser>
          <c:idx val="3"/>
          <c:order val="0"/>
          <c:tx>
            <c:strRef>
              <c:f>Battery_Cum_Data!$C$11</c:f>
              <c:strCache>
                <c:ptCount val="1"/>
                <c:pt idx="0">
                  <c:v>Battery - 4 Hours_PJM</c:v>
                </c:pt>
              </c:strCache>
            </c:strRef>
          </c:tx>
          <c:spPr>
            <a:solidFill>
              <a:srgbClr val="00B050"/>
            </a:solidFill>
            <a:ln>
              <a:noFill/>
            </a:ln>
            <a:effectLst/>
          </c:spPr>
          <c:invertIfNegative val="0"/>
          <c:cat>
            <c:numRef>
              <c:f>Battery_Cum_Data!$A$12:$A$17</c:f>
              <c:numCache>
                <c:formatCode>General</c:formatCode>
                <c:ptCount val="6"/>
                <c:pt idx="0">
                  <c:v>2030</c:v>
                </c:pt>
                <c:pt idx="1">
                  <c:v>2031</c:v>
                </c:pt>
                <c:pt idx="2">
                  <c:v>2032</c:v>
                </c:pt>
                <c:pt idx="3">
                  <c:v>2033</c:v>
                </c:pt>
                <c:pt idx="4">
                  <c:v>2034</c:v>
                </c:pt>
                <c:pt idx="5">
                  <c:v>2035</c:v>
                </c:pt>
              </c:numCache>
            </c:numRef>
          </c:cat>
          <c:val>
            <c:numRef>
              <c:f>Battery_Cum_Data!$C$12:$C$17</c:f>
              <c:numCache>
                <c:formatCode>General</c:formatCode>
                <c:ptCount val="6"/>
                <c:pt idx="0">
                  <c:v>430</c:v>
                </c:pt>
                <c:pt idx="1">
                  <c:v>880</c:v>
                </c:pt>
                <c:pt idx="2">
                  <c:v>1180</c:v>
                </c:pt>
                <c:pt idx="3">
                  <c:v>1480</c:v>
                </c:pt>
                <c:pt idx="4">
                  <c:v>1855</c:v>
                </c:pt>
                <c:pt idx="5">
                  <c:v>2230</c:v>
                </c:pt>
              </c:numCache>
            </c:numRef>
          </c:val>
          <c:extLst>
            <c:ext xmlns:c16="http://schemas.microsoft.com/office/drawing/2014/chart" uri="{C3380CC4-5D6E-409C-BE32-E72D297353CC}">
              <c16:uniqueId val="{00000000-F3D1-41A0-9D5D-BCE834021811}"/>
            </c:ext>
          </c:extLst>
        </c:ser>
        <c:ser>
          <c:idx val="4"/>
          <c:order val="1"/>
          <c:tx>
            <c:strRef>
              <c:f>Battery_Cum_Data!$B$11</c:f>
              <c:strCache>
                <c:ptCount val="1"/>
                <c:pt idx="0">
                  <c:v>Battery - 4 Hours_MISO</c:v>
                </c:pt>
              </c:strCache>
            </c:strRef>
          </c:tx>
          <c:spPr>
            <a:solidFill>
              <a:schemeClr val="accent5"/>
            </a:solidFill>
            <a:ln>
              <a:noFill/>
            </a:ln>
            <a:effectLst/>
          </c:spPr>
          <c:invertIfNegative val="0"/>
          <c:cat>
            <c:numRef>
              <c:f>Battery_Cum_Data!$A$12:$A$17</c:f>
              <c:numCache>
                <c:formatCode>General</c:formatCode>
                <c:ptCount val="6"/>
                <c:pt idx="0">
                  <c:v>2030</c:v>
                </c:pt>
                <c:pt idx="1">
                  <c:v>2031</c:v>
                </c:pt>
                <c:pt idx="2">
                  <c:v>2032</c:v>
                </c:pt>
                <c:pt idx="3">
                  <c:v>2033</c:v>
                </c:pt>
                <c:pt idx="4">
                  <c:v>2034</c:v>
                </c:pt>
                <c:pt idx="5">
                  <c:v>2035</c:v>
                </c:pt>
              </c:numCache>
            </c:numRef>
          </c:cat>
          <c:val>
            <c:numRef>
              <c:f>Battery_Cum_Data!$B$12:$B$17</c:f>
              <c:numCache>
                <c:formatCode>General</c:formatCode>
                <c:ptCount val="6"/>
                <c:pt idx="0">
                  <c:v>1030</c:v>
                </c:pt>
                <c:pt idx="1">
                  <c:v>2080</c:v>
                </c:pt>
                <c:pt idx="2">
                  <c:v>2780</c:v>
                </c:pt>
                <c:pt idx="3">
                  <c:v>3480</c:v>
                </c:pt>
                <c:pt idx="4">
                  <c:v>4355</c:v>
                </c:pt>
                <c:pt idx="5">
                  <c:v>5230</c:v>
                </c:pt>
              </c:numCache>
            </c:numRef>
          </c:val>
          <c:extLst>
            <c:ext xmlns:c16="http://schemas.microsoft.com/office/drawing/2014/chart" uri="{C3380CC4-5D6E-409C-BE32-E72D297353CC}">
              <c16:uniqueId val="{00000001-F3D1-41A0-9D5D-BCE834021811}"/>
            </c:ext>
          </c:extLst>
        </c:ser>
        <c:ser>
          <c:idx val="1"/>
          <c:order val="2"/>
          <c:tx>
            <c:strRef>
              <c:f>Battery_Cum_Data!$E$11</c:f>
              <c:strCache>
                <c:ptCount val="1"/>
                <c:pt idx="0">
                  <c:v>Battery - 10 Hours_PJM</c:v>
                </c:pt>
              </c:strCache>
            </c:strRef>
          </c:tx>
          <c:spPr>
            <a:solidFill>
              <a:schemeClr val="accent2"/>
            </a:solidFill>
            <a:ln>
              <a:noFill/>
            </a:ln>
            <a:effectLst/>
          </c:spPr>
          <c:invertIfNegative val="0"/>
          <c:cat>
            <c:numRef>
              <c:f>Battery_Cum_Data!$A$12:$A$17</c:f>
              <c:numCache>
                <c:formatCode>General</c:formatCode>
                <c:ptCount val="6"/>
                <c:pt idx="0">
                  <c:v>2030</c:v>
                </c:pt>
                <c:pt idx="1">
                  <c:v>2031</c:v>
                </c:pt>
                <c:pt idx="2">
                  <c:v>2032</c:v>
                </c:pt>
                <c:pt idx="3">
                  <c:v>2033</c:v>
                </c:pt>
                <c:pt idx="4">
                  <c:v>2034</c:v>
                </c:pt>
                <c:pt idx="5">
                  <c:v>2035</c:v>
                </c:pt>
              </c:numCache>
            </c:numRef>
          </c:cat>
          <c:val>
            <c:numRef>
              <c:f>Battery_Cum_Data!$E$12:$E$17</c:f>
              <c:numCache>
                <c:formatCode>General</c:formatCode>
                <c:ptCount val="6"/>
                <c:pt idx="0">
                  <c:v>20</c:v>
                </c:pt>
                <c:pt idx="1">
                  <c:v>20</c:v>
                </c:pt>
                <c:pt idx="2">
                  <c:v>20</c:v>
                </c:pt>
                <c:pt idx="3">
                  <c:v>20</c:v>
                </c:pt>
                <c:pt idx="4">
                  <c:v>20</c:v>
                </c:pt>
                <c:pt idx="5">
                  <c:v>20</c:v>
                </c:pt>
              </c:numCache>
            </c:numRef>
          </c:val>
          <c:extLst>
            <c:ext xmlns:c16="http://schemas.microsoft.com/office/drawing/2014/chart" uri="{C3380CC4-5D6E-409C-BE32-E72D297353CC}">
              <c16:uniqueId val="{00000002-F3D1-41A0-9D5D-BCE834021811}"/>
            </c:ext>
          </c:extLst>
        </c:ser>
        <c:ser>
          <c:idx val="2"/>
          <c:order val="3"/>
          <c:tx>
            <c:strRef>
              <c:f>Battery_Cum_Data!$D$11</c:f>
              <c:strCache>
                <c:ptCount val="1"/>
                <c:pt idx="0">
                  <c:v>Battery - 10 Hours_MISO</c:v>
                </c:pt>
              </c:strCache>
            </c:strRef>
          </c:tx>
          <c:spPr>
            <a:solidFill>
              <a:schemeClr val="accent3"/>
            </a:solidFill>
            <a:ln>
              <a:noFill/>
            </a:ln>
            <a:effectLst/>
          </c:spPr>
          <c:invertIfNegative val="0"/>
          <c:cat>
            <c:numRef>
              <c:f>Battery_Cum_Data!$A$12:$A$17</c:f>
              <c:numCache>
                <c:formatCode>General</c:formatCode>
                <c:ptCount val="6"/>
                <c:pt idx="0">
                  <c:v>2030</c:v>
                </c:pt>
                <c:pt idx="1">
                  <c:v>2031</c:v>
                </c:pt>
                <c:pt idx="2">
                  <c:v>2032</c:v>
                </c:pt>
                <c:pt idx="3">
                  <c:v>2033</c:v>
                </c:pt>
                <c:pt idx="4">
                  <c:v>2034</c:v>
                </c:pt>
                <c:pt idx="5">
                  <c:v>2035</c:v>
                </c:pt>
              </c:numCache>
            </c:numRef>
          </c:cat>
          <c:val>
            <c:numRef>
              <c:f>Battery_Cum_Data!$D$12:$D$17</c:f>
              <c:numCache>
                <c:formatCode>General</c:formatCode>
                <c:ptCount val="6"/>
                <c:pt idx="0">
                  <c:v>20</c:v>
                </c:pt>
                <c:pt idx="1">
                  <c:v>20</c:v>
                </c:pt>
                <c:pt idx="2">
                  <c:v>20</c:v>
                </c:pt>
                <c:pt idx="3">
                  <c:v>20</c:v>
                </c:pt>
                <c:pt idx="4">
                  <c:v>20</c:v>
                </c:pt>
                <c:pt idx="5">
                  <c:v>20</c:v>
                </c:pt>
              </c:numCache>
            </c:numRef>
          </c:val>
          <c:extLst>
            <c:ext xmlns:c16="http://schemas.microsoft.com/office/drawing/2014/chart" uri="{C3380CC4-5D6E-409C-BE32-E72D297353CC}">
              <c16:uniqueId val="{00000003-F3D1-41A0-9D5D-BCE834021811}"/>
            </c:ext>
          </c:extLst>
        </c:ser>
        <c:dLbls>
          <c:showLegendKey val="0"/>
          <c:showVal val="0"/>
          <c:showCatName val="0"/>
          <c:showSerName val="0"/>
          <c:showPercent val="0"/>
          <c:showBubbleSize val="0"/>
        </c:dLbls>
        <c:gapWidth val="150"/>
        <c:overlap val="100"/>
        <c:axId val="431421871"/>
        <c:axId val="1478796367"/>
      </c:barChart>
      <c:catAx>
        <c:axId val="431421871"/>
        <c:scaling>
          <c:orientation val="minMax"/>
        </c:scaling>
        <c:delete val="0"/>
        <c:axPos val="b"/>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sz="1400" b="1"/>
                  <a:t>Online</a:t>
                </a:r>
                <a:r>
                  <a:rPr lang="en-US" sz="1400" b="1" baseline="0"/>
                  <a:t> Year</a:t>
                </a:r>
                <a:endParaRPr lang="en-US" sz="1400" b="1"/>
              </a:p>
            </c:rich>
          </c:tx>
          <c:layout>
            <c:manualLayout>
              <c:xMode val="edge"/>
              <c:yMode val="edge"/>
              <c:x val="0.48851114901464815"/>
              <c:y val="0.8883833611707627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1478796367"/>
        <c:crosses val="autoZero"/>
        <c:auto val="1"/>
        <c:lblAlgn val="ctr"/>
        <c:lblOffset val="100"/>
        <c:noMultiLvlLbl val="0"/>
      </c:catAx>
      <c:valAx>
        <c:axId val="14787963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sz="1400" b="1"/>
                  <a:t>MW</a:t>
                </a:r>
              </a:p>
            </c:rich>
          </c:tx>
          <c:layout>
            <c:manualLayout>
              <c:xMode val="edge"/>
              <c:yMode val="edge"/>
              <c:x val="2.1895384541356276E-2"/>
              <c:y val="0.40240706275351945"/>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4314218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C8C7D6A-8C04-4C69-9BEC-5ED2C8286B0E}">
  <sheetPr codeName="Chart17">
    <tabColor rgb="FF00B050"/>
  </sheetPr>
  <sheetViews>
    <sheetView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8</xdr:row>
      <xdr:rowOff>145677</xdr:rowOff>
    </xdr:from>
    <xdr:to>
      <xdr:col>24</xdr:col>
      <xdr:colOff>273212</xdr:colOff>
      <xdr:row>67</xdr:row>
      <xdr:rowOff>58150</xdr:rowOff>
    </xdr:to>
    <xdr:pic>
      <xdr:nvPicPr>
        <xdr:cNvPr id="2" name="Picture 1">
          <a:extLst>
            <a:ext uri="{FF2B5EF4-FFF2-40B4-BE49-F238E27FC236}">
              <a16:creationId xmlns:a16="http://schemas.microsoft.com/office/drawing/2014/main" id="{0679C819-3AA6-4DB5-B1B2-26B1DE6D9F52}"/>
            </a:ext>
          </a:extLst>
        </xdr:cNvPr>
        <xdr:cNvPicPr>
          <a:picLocks noChangeAspect="1"/>
        </xdr:cNvPicPr>
      </xdr:nvPicPr>
      <xdr:blipFill>
        <a:blip xmlns:r="http://schemas.openxmlformats.org/officeDocument/2006/relationships" r:embed="rId1"/>
        <a:stretch>
          <a:fillRect/>
        </a:stretch>
      </xdr:blipFill>
      <xdr:spPr>
        <a:xfrm>
          <a:off x="5434853" y="1714501"/>
          <a:ext cx="10526594" cy="11174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658225" cy="6296025"/>
    <xdr:graphicFrame macro="">
      <xdr:nvGraphicFramePr>
        <xdr:cNvPr id="2" name="Chart 1">
          <a:extLst>
            <a:ext uri="{FF2B5EF4-FFF2-40B4-BE49-F238E27FC236}">
              <a16:creationId xmlns:a16="http://schemas.microsoft.com/office/drawing/2014/main" id="{33581979-AF67-CE94-78F8-CB89D3CB623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oneCellAnchor>
    <xdr:from>
      <xdr:col>0</xdr:col>
      <xdr:colOff>85725</xdr:colOff>
      <xdr:row>3</xdr:row>
      <xdr:rowOff>9525</xdr:rowOff>
    </xdr:from>
    <xdr:ext cx="5563376" cy="7297168"/>
    <xdr:pic>
      <xdr:nvPicPr>
        <xdr:cNvPr id="2" name="Picture 1">
          <a:extLst>
            <a:ext uri="{FF2B5EF4-FFF2-40B4-BE49-F238E27FC236}">
              <a16:creationId xmlns:a16="http://schemas.microsoft.com/office/drawing/2014/main" id="{9A92D99E-6A83-4A31-BA34-92A0ADE85FBE}"/>
            </a:ext>
          </a:extLst>
        </xdr:cNvPr>
        <xdr:cNvPicPr>
          <a:picLocks noChangeAspect="1"/>
        </xdr:cNvPicPr>
      </xdr:nvPicPr>
      <xdr:blipFill>
        <a:blip xmlns:r="http://schemas.openxmlformats.org/officeDocument/2006/relationships" r:embed="rId1"/>
        <a:stretch>
          <a:fillRect/>
        </a:stretch>
      </xdr:blipFill>
      <xdr:spPr>
        <a:xfrm>
          <a:off x="85725" y="581025"/>
          <a:ext cx="5563376" cy="729716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28</xdr:row>
      <xdr:rowOff>38100</xdr:rowOff>
    </xdr:from>
    <xdr:to>
      <xdr:col>11</xdr:col>
      <xdr:colOff>257175</xdr:colOff>
      <xdr:row>47</xdr:row>
      <xdr:rowOff>142875</xdr:rowOff>
    </xdr:to>
    <xdr:sp macro="" textlink="">
      <xdr:nvSpPr>
        <xdr:cNvPr id="2" name="TextBox 1">
          <a:extLst>
            <a:ext uri="{FF2B5EF4-FFF2-40B4-BE49-F238E27FC236}">
              <a16:creationId xmlns:a16="http://schemas.microsoft.com/office/drawing/2014/main" id="{DA12FAEB-600A-407C-87C5-02DA207AF5D0}"/>
            </a:ext>
          </a:extLst>
        </xdr:cNvPr>
        <xdr:cNvSpPr txBox="1"/>
      </xdr:nvSpPr>
      <xdr:spPr>
        <a:xfrm>
          <a:off x="0" y="5372100"/>
          <a:ext cx="6962775" cy="3724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Data source: Sargent &amp; Lundy, Cost and Performance Estimates for New Utility-Scale Electric Power Generating Technologies, December 2019; Hydroelectric: Oak Ridge National Lab, An Assessment of Energy Potential at Non-Powered Dams in the United States, 2012, and Idaho National Engineering and Environmental Laboratory, Estimation of Economic Parameters of U.S. Hydropower Resources, 2003; Geothermal: National Renewable Energy Laboratory, Updated U.S. Geothermal Supply Curve, 2010. </a:t>
          </a:r>
        </a:p>
        <a:p>
          <a:r>
            <a:rPr lang="en-US" sz="1100" b="0" i="0" u="none" strike="noStrike" baseline="0">
              <a:solidFill>
                <a:schemeClr val="dk1"/>
              </a:solidFill>
              <a:latin typeface="+mn-lt"/>
              <a:ea typeface="+mn-ea"/>
              <a:cs typeface="+mn-cs"/>
            </a:rPr>
            <a:t>Note: MW=megawatt, kW=kilowatt, MWh=megawatthour, kWy=kilowattyear, kWh=kilowatthour; Btu=British thermal unit </a:t>
          </a:r>
        </a:p>
        <a:p>
          <a:r>
            <a:rPr lang="en-US" sz="1100" b="0" i="0" u="none" strike="noStrike" baseline="0">
              <a:solidFill>
                <a:schemeClr val="dk1"/>
              </a:solidFill>
              <a:latin typeface="+mn-lt"/>
              <a:ea typeface="+mn-ea"/>
              <a:cs typeface="+mn-cs"/>
            </a:rPr>
            <a:t>a The first year that a new unit could become operational. </a:t>
          </a:r>
        </a:p>
        <a:p>
          <a:r>
            <a:rPr lang="en-US" sz="1100" b="0" i="0" u="none" strike="noStrike" baseline="0">
              <a:solidFill>
                <a:schemeClr val="dk1"/>
              </a:solidFill>
              <a:latin typeface="+mn-lt"/>
              <a:ea typeface="+mn-ea"/>
              <a:cs typeface="+mn-cs"/>
            </a:rPr>
            <a:t>b Base cost includes project contingency costs. </a:t>
          </a:r>
        </a:p>
        <a:p>
          <a:r>
            <a:rPr lang="en-US" sz="1100" b="0" i="0" u="none" strike="noStrike" baseline="0">
              <a:solidFill>
                <a:schemeClr val="dk1"/>
              </a:solidFill>
              <a:latin typeface="+mn-lt"/>
              <a:ea typeface="+mn-ea"/>
              <a:cs typeface="+mn-cs"/>
            </a:rPr>
            <a:t>c We apply the technological optimism factor to the first four units of a new, unproven design; it reflects the demonstrated tendency to underestimate actual costs for a first-of-a-kind unit. </a:t>
          </a:r>
        </a:p>
        <a:p>
          <a:r>
            <a:rPr lang="en-US" sz="1100" b="0" i="0" u="none" strike="noStrike" baseline="0">
              <a:solidFill>
                <a:schemeClr val="dk1"/>
              </a:solidFill>
              <a:latin typeface="+mn-lt"/>
              <a:ea typeface="+mn-ea"/>
              <a:cs typeface="+mn-cs"/>
            </a:rPr>
            <a:t>d Overnight capital cost includes contingency factors and excludes regional multipliers (except as noted for wind and solar PV) and learning effects. Interest charges are also excluded. The capital costs represent current costs for plants that would come online in 2023. </a:t>
          </a:r>
        </a:p>
        <a:p>
          <a:r>
            <a:rPr lang="en-US" sz="1100" b="0" i="0" u="none" strike="noStrike" baseline="0">
              <a:solidFill>
                <a:schemeClr val="dk1"/>
              </a:solidFill>
              <a:latin typeface="+mn-lt"/>
              <a:ea typeface="+mn-ea"/>
              <a:cs typeface="+mn-cs"/>
            </a:rPr>
            <a:t>e Total overnight cost for wind and solar PV technologies in the table are the average input value across all 25 electricity market regions, as weighted by the respective capacity of that type installed during 2021 in each region to account for the substantial regional variation in wind and solar costs (</a:t>
          </a:r>
          <a:r>
            <a:rPr lang="en-US" sz="1100" b="1" i="0" u="none" strike="noStrike" baseline="0">
              <a:solidFill>
                <a:schemeClr val="dk1"/>
              </a:solidFill>
              <a:latin typeface="+mn-lt"/>
              <a:ea typeface="+mn-ea"/>
              <a:cs typeface="+mn-cs"/>
            </a:rPr>
            <a:t>Table 4</a:t>
          </a:r>
          <a:r>
            <a:rPr lang="en-US" sz="1100" b="0" i="0" u="none" strike="noStrike" baseline="0">
              <a:solidFill>
                <a:schemeClr val="dk1"/>
              </a:solidFill>
              <a:latin typeface="+mn-lt"/>
              <a:ea typeface="+mn-ea"/>
              <a:cs typeface="+mn-cs"/>
            </a:rPr>
            <a:t>). The input value used for onshore wind in AEO2023 is $1,566 per kilowatt (kW), and for solar PV with tracking, it is $1,443/kW, which represents the cost of building a plant excluding regional factors. Region-specific factors contributing to the substantial regional variation in cost include differences in 	</a:t>
          </a:r>
        </a:p>
        <a:p>
          <a:endParaRPr lang="en-US" sz="1100"/>
        </a:p>
      </xdr:txBody>
    </xdr:sp>
    <xdr:clientData/>
  </xdr:twoCellAnchor>
  <xdr:oneCellAnchor>
    <xdr:from>
      <xdr:col>12</xdr:col>
      <xdr:colOff>0</xdr:colOff>
      <xdr:row>3</xdr:row>
      <xdr:rowOff>0</xdr:rowOff>
    </xdr:from>
    <xdr:ext cx="7392432" cy="7744906"/>
    <xdr:pic>
      <xdr:nvPicPr>
        <xdr:cNvPr id="3" name="Picture 2">
          <a:extLst>
            <a:ext uri="{FF2B5EF4-FFF2-40B4-BE49-F238E27FC236}">
              <a16:creationId xmlns:a16="http://schemas.microsoft.com/office/drawing/2014/main" id="{5F76F56D-C486-4513-B127-0C3DC260104E}"/>
            </a:ext>
          </a:extLst>
        </xdr:cNvPr>
        <xdr:cNvPicPr>
          <a:picLocks noChangeAspect="1"/>
        </xdr:cNvPicPr>
      </xdr:nvPicPr>
      <xdr:blipFill>
        <a:blip xmlns:r="http://schemas.openxmlformats.org/officeDocument/2006/relationships" r:embed="rId1"/>
        <a:stretch>
          <a:fillRect/>
        </a:stretch>
      </xdr:blipFill>
      <xdr:spPr>
        <a:xfrm>
          <a:off x="7315200" y="571500"/>
          <a:ext cx="7392432" cy="774490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112059</xdr:colOff>
      <xdr:row>45</xdr:row>
      <xdr:rowOff>78440</xdr:rowOff>
    </xdr:from>
    <xdr:ext cx="5503731" cy="7444126"/>
    <xdr:pic>
      <xdr:nvPicPr>
        <xdr:cNvPr id="2" name="Picture 1">
          <a:extLst>
            <a:ext uri="{FF2B5EF4-FFF2-40B4-BE49-F238E27FC236}">
              <a16:creationId xmlns:a16="http://schemas.microsoft.com/office/drawing/2014/main" id="{6A0567CB-D36F-4043-BFFC-1C1EB821A21E}"/>
            </a:ext>
          </a:extLst>
        </xdr:cNvPr>
        <xdr:cNvPicPr>
          <a:picLocks noChangeAspect="1"/>
        </xdr:cNvPicPr>
      </xdr:nvPicPr>
      <xdr:blipFill>
        <a:blip xmlns:r="http://schemas.openxmlformats.org/officeDocument/2006/relationships" r:embed="rId1"/>
        <a:stretch>
          <a:fillRect/>
        </a:stretch>
      </xdr:blipFill>
      <xdr:spPr>
        <a:xfrm>
          <a:off x="112059" y="8650940"/>
          <a:ext cx="5503731" cy="744412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Users\Robert%20Carlton\AppData\Local\Microsoft\Windows\Temporary%20Internet%20Files\Content.Outlook\VBE0TVOU\SC\Brattle%202x0%207FA.05%20Location%201%20Dual%20Fuel%20w%20SCR%207-28-2011%20Rev%20H.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heet"/>
      <sheetName val="Input"/>
      <sheetName val="General Information"/>
      <sheetName val="EQ_Input"/>
      <sheetName val="BASE WAGE"/>
      <sheetName val="PipeAssem"/>
      <sheetName val="Est Sum (2)"/>
      <sheetName val="Proj Ind Input"/>
      <sheetName val="Sum"/>
      <sheetName val="Parametrics"/>
      <sheetName val="Client"/>
      <sheetName val="Owner cost"/>
      <sheetName val="Escal2"/>
      <sheetName val="Staffing"/>
      <sheetName val="Indirects"/>
      <sheetName val="Conus"/>
      <sheetName val="Master_EQ_List"/>
      <sheetName val="Sub Crew - All Inclusive"/>
      <sheetName val="EquipTable"/>
      <sheetName val="MV MCC Layout"/>
      <sheetName val="Elect Bulks"/>
      <sheetName val="Motor List"/>
      <sheetName val="MIS"/>
      <sheetName val="calc GTG1&amp;2"/>
      <sheetName val="calc STG1"/>
      <sheetName val="Elec_EQ_Design"/>
      <sheetName val="Elec_EQ_List"/>
      <sheetName val="GTG"/>
      <sheetName val="HRSG"/>
      <sheetName val="STG"/>
      <sheetName val="BOP"/>
      <sheetName val="Water"/>
      <sheetName val="Tables"/>
      <sheetName val="Mech_EQ_Design"/>
      <sheetName val="Mech_EQ_List"/>
      <sheetName val="PipingModule"/>
      <sheetName val="PipeQty"/>
      <sheetName val="Pipe"/>
      <sheetName val="PipeTable"/>
      <sheetName val="Paint"/>
      <sheetName val="Conc"/>
      <sheetName val="Steel"/>
      <sheetName val="SteelTable"/>
      <sheetName val="Insul"/>
      <sheetName val="InsulTable"/>
      <sheetName val="Engineering"/>
      <sheetName val="RATE Summary"/>
      <sheetName val="Power Crews-40"/>
      <sheetName val="Power Crews-50"/>
      <sheetName val="Power Crews-60"/>
      <sheetName val="Bldg"/>
      <sheetName val="Pipe Lookup"/>
      <sheetName val="BulkConfig"/>
      <sheetName val="Est Sum"/>
      <sheetName val="Fixed Variable"/>
      <sheetName val="EstBasis"/>
      <sheetName val="SC Indirects Build Up"/>
      <sheetName val="Cash flow curves"/>
      <sheetName val="Brattle 2x0 7FA"/>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 sheetId="13" refreshError="1"/>
      <sheetData sheetId="14"/>
      <sheetData sheetId="15" refreshError="1"/>
      <sheetData sheetId="16" refreshError="1"/>
      <sheetData sheetId="17" refreshError="1"/>
      <sheetData sheetId="18">
        <row r="13">
          <cell r="GP13" t="str">
            <v>Centrifugal Compressor</v>
          </cell>
          <cell r="GQ13">
            <v>0</v>
          </cell>
          <cell r="GS13">
            <v>0</v>
          </cell>
          <cell r="GT13">
            <v>0</v>
          </cell>
          <cell r="GV13">
            <v>0</v>
          </cell>
          <cell r="GW13">
            <v>0</v>
          </cell>
          <cell r="GY13">
            <v>0</v>
          </cell>
          <cell r="GZ13">
            <v>0</v>
          </cell>
          <cell r="HB13">
            <v>0</v>
          </cell>
          <cell r="HC13">
            <v>0</v>
          </cell>
          <cell r="HE13">
            <v>0</v>
          </cell>
          <cell r="HF13">
            <v>0</v>
          </cell>
          <cell r="HH13">
            <v>0</v>
          </cell>
          <cell r="HI13">
            <v>0</v>
          </cell>
          <cell r="HK13">
            <v>0</v>
          </cell>
          <cell r="HL13">
            <v>0</v>
          </cell>
          <cell r="HN13">
            <v>0</v>
          </cell>
          <cell r="HO13">
            <v>0</v>
          </cell>
          <cell r="HQ13">
            <v>0</v>
          </cell>
          <cell r="HR13">
            <v>0</v>
          </cell>
          <cell r="HT13">
            <v>0</v>
          </cell>
          <cell r="HU13">
            <v>0</v>
          </cell>
          <cell r="HW13">
            <v>0</v>
          </cell>
          <cell r="HX13">
            <v>0</v>
          </cell>
          <cell r="HZ13">
            <v>0</v>
          </cell>
          <cell r="IA13">
            <v>0</v>
          </cell>
          <cell r="IC13">
            <v>0</v>
          </cell>
          <cell r="ID13">
            <v>0</v>
          </cell>
          <cell r="IF13">
            <v>0</v>
          </cell>
        </row>
        <row r="14">
          <cell r="GP14" t="str">
            <v>Reciprocating Compressor</v>
          </cell>
          <cell r="GQ14">
            <v>0</v>
          </cell>
          <cell r="GS14">
            <v>0</v>
          </cell>
          <cell r="GT14">
            <v>0</v>
          </cell>
          <cell r="GV14">
            <v>0</v>
          </cell>
          <cell r="GW14">
            <v>0</v>
          </cell>
          <cell r="GY14">
            <v>0</v>
          </cell>
          <cell r="GZ14">
            <v>0</v>
          </cell>
          <cell r="HB14">
            <v>0</v>
          </cell>
          <cell r="HC14">
            <v>0</v>
          </cell>
          <cell r="HE14">
            <v>0</v>
          </cell>
          <cell r="HF14">
            <v>0</v>
          </cell>
          <cell r="HH14">
            <v>0</v>
          </cell>
          <cell r="HI14">
            <v>0</v>
          </cell>
          <cell r="HK14">
            <v>0</v>
          </cell>
          <cell r="HL14">
            <v>0</v>
          </cell>
          <cell r="HN14">
            <v>0</v>
          </cell>
          <cell r="HO14">
            <v>0</v>
          </cell>
          <cell r="HQ14">
            <v>0</v>
          </cell>
          <cell r="HR14">
            <v>0</v>
          </cell>
          <cell r="HT14">
            <v>0</v>
          </cell>
          <cell r="HU14">
            <v>0</v>
          </cell>
          <cell r="HW14">
            <v>0</v>
          </cell>
          <cell r="HX14">
            <v>0</v>
          </cell>
          <cell r="HZ14">
            <v>0</v>
          </cell>
          <cell r="IA14">
            <v>0</v>
          </cell>
          <cell r="IC14">
            <v>0</v>
          </cell>
          <cell r="ID14">
            <v>0</v>
          </cell>
          <cell r="IF14">
            <v>0</v>
          </cell>
        </row>
        <row r="15">
          <cell r="GP15" t="str">
            <v>Fuel Gas Dew Point Heater, Electric</v>
          </cell>
          <cell r="GQ15">
            <v>200</v>
          </cell>
          <cell r="GS15">
            <v>200</v>
          </cell>
          <cell r="GT15">
            <v>200</v>
          </cell>
          <cell r="GV15">
            <v>200</v>
          </cell>
          <cell r="GW15">
            <v>200</v>
          </cell>
          <cell r="GY15">
            <v>200</v>
          </cell>
          <cell r="GZ15">
            <v>200</v>
          </cell>
          <cell r="HB15">
            <v>200</v>
          </cell>
          <cell r="HC15">
            <v>200</v>
          </cell>
          <cell r="HE15">
            <v>200</v>
          </cell>
          <cell r="HF15">
            <v>200</v>
          </cell>
          <cell r="HH15">
            <v>200</v>
          </cell>
          <cell r="HI15">
            <v>200</v>
          </cell>
          <cell r="HK15">
            <v>200</v>
          </cell>
          <cell r="HL15">
            <v>200</v>
          </cell>
          <cell r="HN15">
            <v>200</v>
          </cell>
          <cell r="HO15">
            <v>200</v>
          </cell>
          <cell r="HQ15">
            <v>200</v>
          </cell>
          <cell r="HR15">
            <v>200</v>
          </cell>
          <cell r="HT15">
            <v>200</v>
          </cell>
          <cell r="HU15">
            <v>200</v>
          </cell>
          <cell r="HW15">
            <v>200</v>
          </cell>
          <cell r="HX15">
            <v>200</v>
          </cell>
          <cell r="HZ15">
            <v>200</v>
          </cell>
          <cell r="IA15">
            <v>200</v>
          </cell>
          <cell r="IC15">
            <v>200</v>
          </cell>
          <cell r="ID15">
            <v>200</v>
          </cell>
          <cell r="IF15">
            <v>200</v>
          </cell>
        </row>
        <row r="16">
          <cell r="GP16" t="str">
            <v>Fuel Gas Dew Point Heater, gas-fired</v>
          </cell>
          <cell r="GQ16">
            <v>200</v>
          </cell>
          <cell r="GS16">
            <v>200</v>
          </cell>
          <cell r="GT16">
            <v>200</v>
          </cell>
          <cell r="GV16">
            <v>200</v>
          </cell>
          <cell r="GW16">
            <v>200</v>
          </cell>
          <cell r="GY16">
            <v>200</v>
          </cell>
          <cell r="GZ16">
            <v>200</v>
          </cell>
          <cell r="HB16">
            <v>200</v>
          </cell>
          <cell r="HC16">
            <v>200</v>
          </cell>
          <cell r="HE16">
            <v>200</v>
          </cell>
          <cell r="HF16">
            <v>200</v>
          </cell>
          <cell r="HH16">
            <v>200</v>
          </cell>
          <cell r="HI16">
            <v>200</v>
          </cell>
          <cell r="HK16">
            <v>200</v>
          </cell>
          <cell r="HL16">
            <v>200</v>
          </cell>
          <cell r="HN16">
            <v>200</v>
          </cell>
          <cell r="HO16">
            <v>200</v>
          </cell>
          <cell r="HQ16">
            <v>200</v>
          </cell>
          <cell r="HR16">
            <v>200</v>
          </cell>
          <cell r="HT16">
            <v>200</v>
          </cell>
          <cell r="HU16">
            <v>200</v>
          </cell>
          <cell r="HW16">
            <v>200</v>
          </cell>
          <cell r="HX16">
            <v>200</v>
          </cell>
          <cell r="HZ16">
            <v>200</v>
          </cell>
          <cell r="IA16">
            <v>200</v>
          </cell>
          <cell r="IC16">
            <v>200</v>
          </cell>
          <cell r="ID16">
            <v>200</v>
          </cell>
          <cell r="IF16">
            <v>200</v>
          </cell>
        </row>
        <row r="17">
          <cell r="GP17" t="str">
            <v>Performance Fuel Gas Heater, uses IP steam</v>
          </cell>
          <cell r="GQ17">
            <v>200</v>
          </cell>
          <cell r="GS17">
            <v>200</v>
          </cell>
          <cell r="GT17">
            <v>200</v>
          </cell>
          <cell r="GV17">
            <v>200</v>
          </cell>
          <cell r="GW17">
            <v>200</v>
          </cell>
          <cell r="GY17">
            <v>200</v>
          </cell>
          <cell r="GZ17">
            <v>200</v>
          </cell>
          <cell r="HB17">
            <v>200</v>
          </cell>
          <cell r="HC17">
            <v>200</v>
          </cell>
          <cell r="HE17">
            <v>200</v>
          </cell>
          <cell r="HF17">
            <v>200</v>
          </cell>
          <cell r="HH17">
            <v>200</v>
          </cell>
          <cell r="HI17">
            <v>200</v>
          </cell>
          <cell r="HK17">
            <v>200</v>
          </cell>
          <cell r="HL17">
            <v>200</v>
          </cell>
          <cell r="HN17">
            <v>200</v>
          </cell>
          <cell r="HO17">
            <v>200</v>
          </cell>
          <cell r="HQ17">
            <v>200</v>
          </cell>
          <cell r="HR17">
            <v>200</v>
          </cell>
          <cell r="HT17">
            <v>200</v>
          </cell>
          <cell r="HU17">
            <v>200</v>
          </cell>
          <cell r="HW17">
            <v>200</v>
          </cell>
          <cell r="HX17">
            <v>200</v>
          </cell>
          <cell r="HZ17">
            <v>200</v>
          </cell>
          <cell r="IA17">
            <v>200</v>
          </cell>
          <cell r="IC17">
            <v>200</v>
          </cell>
          <cell r="ID17">
            <v>200</v>
          </cell>
          <cell r="IF17">
            <v>200</v>
          </cell>
        </row>
        <row r="18">
          <cell r="GP18" t="str">
            <v>Performance Fuel Gas Heater, uses IP feedwater</v>
          </cell>
          <cell r="GQ18">
            <v>200</v>
          </cell>
          <cell r="GS18">
            <v>200</v>
          </cell>
          <cell r="GT18">
            <v>200</v>
          </cell>
          <cell r="GV18">
            <v>200</v>
          </cell>
          <cell r="GW18">
            <v>200</v>
          </cell>
          <cell r="GY18">
            <v>200</v>
          </cell>
          <cell r="GZ18">
            <v>200</v>
          </cell>
          <cell r="HB18">
            <v>200</v>
          </cell>
          <cell r="HC18">
            <v>200</v>
          </cell>
          <cell r="HE18">
            <v>200</v>
          </cell>
          <cell r="HF18">
            <v>200</v>
          </cell>
          <cell r="HH18">
            <v>200</v>
          </cell>
          <cell r="HI18">
            <v>200</v>
          </cell>
          <cell r="HK18">
            <v>200</v>
          </cell>
          <cell r="HL18">
            <v>200</v>
          </cell>
          <cell r="HN18">
            <v>200</v>
          </cell>
          <cell r="HO18">
            <v>200</v>
          </cell>
          <cell r="HQ18">
            <v>200</v>
          </cell>
          <cell r="HR18">
            <v>200</v>
          </cell>
          <cell r="HT18">
            <v>200</v>
          </cell>
          <cell r="HU18">
            <v>200</v>
          </cell>
          <cell r="HW18">
            <v>200</v>
          </cell>
          <cell r="HX18">
            <v>200</v>
          </cell>
          <cell r="HZ18">
            <v>200</v>
          </cell>
          <cell r="IA18">
            <v>200</v>
          </cell>
          <cell r="IC18">
            <v>200</v>
          </cell>
          <cell r="ID18">
            <v>200</v>
          </cell>
          <cell r="IF18">
            <v>200</v>
          </cell>
        </row>
        <row r="19">
          <cell r="GP19" t="str">
            <v>Fuel Gas Treatment Skid</v>
          </cell>
          <cell r="GQ19">
            <v>300</v>
          </cell>
          <cell r="GS19">
            <v>300</v>
          </cell>
          <cell r="GT19">
            <v>300</v>
          </cell>
          <cell r="GV19">
            <v>300</v>
          </cell>
          <cell r="GW19">
            <v>300</v>
          </cell>
          <cell r="GY19">
            <v>300</v>
          </cell>
          <cell r="GZ19">
            <v>300</v>
          </cell>
          <cell r="HB19">
            <v>300</v>
          </cell>
          <cell r="HC19">
            <v>300</v>
          </cell>
          <cell r="HE19">
            <v>300</v>
          </cell>
          <cell r="HF19">
            <v>300</v>
          </cell>
          <cell r="HH19">
            <v>300</v>
          </cell>
          <cell r="HI19">
            <v>300</v>
          </cell>
          <cell r="HK19">
            <v>300</v>
          </cell>
          <cell r="HL19">
            <v>300</v>
          </cell>
          <cell r="HN19">
            <v>300</v>
          </cell>
          <cell r="HO19">
            <v>300</v>
          </cell>
          <cell r="HQ19">
            <v>300</v>
          </cell>
          <cell r="HR19">
            <v>300</v>
          </cell>
          <cell r="HT19">
            <v>300</v>
          </cell>
          <cell r="HU19">
            <v>300</v>
          </cell>
          <cell r="HW19">
            <v>300</v>
          </cell>
          <cell r="HX19">
            <v>300</v>
          </cell>
          <cell r="HZ19">
            <v>300</v>
          </cell>
          <cell r="IA19">
            <v>300</v>
          </cell>
          <cell r="IC19">
            <v>300</v>
          </cell>
          <cell r="ID19">
            <v>300</v>
          </cell>
          <cell r="IF19">
            <v>300</v>
          </cell>
        </row>
        <row r="20">
          <cell r="GP20" t="str">
            <v>Fuel Gas Knockout Tank</v>
          </cell>
          <cell r="GQ20">
            <v>100</v>
          </cell>
          <cell r="GS20">
            <v>100</v>
          </cell>
          <cell r="GT20">
            <v>100</v>
          </cell>
          <cell r="GV20">
            <v>100</v>
          </cell>
          <cell r="GW20">
            <v>100</v>
          </cell>
          <cell r="GY20">
            <v>100</v>
          </cell>
          <cell r="GZ20">
            <v>100</v>
          </cell>
          <cell r="HB20">
            <v>100</v>
          </cell>
          <cell r="HC20">
            <v>100</v>
          </cell>
          <cell r="HE20">
            <v>100</v>
          </cell>
          <cell r="HF20">
            <v>100</v>
          </cell>
          <cell r="HH20">
            <v>100</v>
          </cell>
          <cell r="HI20">
            <v>100</v>
          </cell>
          <cell r="HK20">
            <v>100</v>
          </cell>
          <cell r="HL20">
            <v>100</v>
          </cell>
          <cell r="HN20">
            <v>100</v>
          </cell>
          <cell r="HO20">
            <v>100</v>
          </cell>
          <cell r="HQ20">
            <v>100</v>
          </cell>
          <cell r="HR20">
            <v>100</v>
          </cell>
          <cell r="HT20">
            <v>100</v>
          </cell>
          <cell r="HU20">
            <v>100</v>
          </cell>
          <cell r="HW20">
            <v>100</v>
          </cell>
          <cell r="HX20">
            <v>100</v>
          </cell>
          <cell r="HZ20">
            <v>100</v>
          </cell>
          <cell r="IA20">
            <v>100</v>
          </cell>
          <cell r="IC20">
            <v>100</v>
          </cell>
          <cell r="ID20">
            <v>100</v>
          </cell>
          <cell r="IF20">
            <v>100</v>
          </cell>
        </row>
        <row r="21">
          <cell r="GP21" t="str">
            <v>Fuel Oil Truck Unloading Arm</v>
          </cell>
          <cell r="GQ21">
            <v>100</v>
          </cell>
          <cell r="GS21">
            <v>100</v>
          </cell>
          <cell r="GT21">
            <v>100</v>
          </cell>
          <cell r="GV21">
            <v>100</v>
          </cell>
          <cell r="GW21">
            <v>100</v>
          </cell>
          <cell r="GY21">
            <v>100</v>
          </cell>
          <cell r="GZ21">
            <v>100</v>
          </cell>
          <cell r="HB21">
            <v>100</v>
          </cell>
          <cell r="HC21">
            <v>100</v>
          </cell>
          <cell r="HE21">
            <v>100</v>
          </cell>
          <cell r="HF21">
            <v>100</v>
          </cell>
          <cell r="HH21">
            <v>100</v>
          </cell>
          <cell r="HI21">
            <v>100</v>
          </cell>
          <cell r="HK21">
            <v>100</v>
          </cell>
          <cell r="HL21">
            <v>100</v>
          </cell>
          <cell r="HN21">
            <v>100</v>
          </cell>
          <cell r="HO21">
            <v>100</v>
          </cell>
          <cell r="HQ21">
            <v>100</v>
          </cell>
          <cell r="HR21">
            <v>100</v>
          </cell>
          <cell r="HT21">
            <v>100</v>
          </cell>
          <cell r="HU21">
            <v>100</v>
          </cell>
          <cell r="HW21">
            <v>100</v>
          </cell>
          <cell r="HX21">
            <v>100</v>
          </cell>
          <cell r="HZ21">
            <v>100</v>
          </cell>
          <cell r="IA21">
            <v>100</v>
          </cell>
          <cell r="IC21">
            <v>100</v>
          </cell>
          <cell r="ID21">
            <v>100</v>
          </cell>
          <cell r="IF21">
            <v>100</v>
          </cell>
        </row>
        <row r="22">
          <cell r="GP22" t="str">
            <v>Fuel Oil Filters</v>
          </cell>
          <cell r="GQ22">
            <v>100</v>
          </cell>
          <cell r="GS22">
            <v>100</v>
          </cell>
          <cell r="GT22">
            <v>100</v>
          </cell>
          <cell r="GV22">
            <v>100</v>
          </cell>
          <cell r="GW22">
            <v>100</v>
          </cell>
          <cell r="GY22">
            <v>100</v>
          </cell>
          <cell r="GZ22">
            <v>100</v>
          </cell>
          <cell r="HB22">
            <v>100</v>
          </cell>
          <cell r="HC22">
            <v>100</v>
          </cell>
          <cell r="HE22">
            <v>100</v>
          </cell>
          <cell r="HF22">
            <v>100</v>
          </cell>
          <cell r="HH22">
            <v>100</v>
          </cell>
          <cell r="HI22">
            <v>100</v>
          </cell>
          <cell r="HK22">
            <v>100</v>
          </cell>
          <cell r="HL22">
            <v>100</v>
          </cell>
          <cell r="HN22">
            <v>100</v>
          </cell>
          <cell r="HO22">
            <v>100</v>
          </cell>
          <cell r="HQ22">
            <v>100</v>
          </cell>
          <cell r="HR22">
            <v>100</v>
          </cell>
          <cell r="HT22">
            <v>100</v>
          </cell>
          <cell r="HU22">
            <v>100</v>
          </cell>
          <cell r="HW22">
            <v>100</v>
          </cell>
          <cell r="HX22">
            <v>100</v>
          </cell>
          <cell r="HZ22">
            <v>100</v>
          </cell>
          <cell r="IA22">
            <v>100</v>
          </cell>
          <cell r="IC22">
            <v>100</v>
          </cell>
          <cell r="ID22">
            <v>100</v>
          </cell>
          <cell r="IF22">
            <v>100</v>
          </cell>
        </row>
        <row r="23">
          <cell r="GP23" t="str">
            <v>Fuel Oil Meters</v>
          </cell>
          <cell r="GQ23">
            <v>100</v>
          </cell>
          <cell r="GS23">
            <v>100</v>
          </cell>
          <cell r="GT23">
            <v>100</v>
          </cell>
          <cell r="GV23">
            <v>100</v>
          </cell>
          <cell r="GW23">
            <v>100</v>
          </cell>
          <cell r="GY23">
            <v>100</v>
          </cell>
          <cell r="GZ23">
            <v>100</v>
          </cell>
          <cell r="HB23">
            <v>100</v>
          </cell>
          <cell r="HC23">
            <v>100</v>
          </cell>
          <cell r="HE23">
            <v>100</v>
          </cell>
          <cell r="HF23">
            <v>100</v>
          </cell>
          <cell r="HH23">
            <v>100</v>
          </cell>
          <cell r="HI23">
            <v>100</v>
          </cell>
          <cell r="HK23">
            <v>100</v>
          </cell>
          <cell r="HL23">
            <v>100</v>
          </cell>
          <cell r="HN23">
            <v>100</v>
          </cell>
          <cell r="HO23">
            <v>100</v>
          </cell>
          <cell r="HQ23">
            <v>100</v>
          </cell>
          <cell r="HR23">
            <v>100</v>
          </cell>
          <cell r="HT23">
            <v>100</v>
          </cell>
          <cell r="HU23">
            <v>100</v>
          </cell>
          <cell r="HW23">
            <v>100</v>
          </cell>
          <cell r="HX23">
            <v>100</v>
          </cell>
          <cell r="HZ23">
            <v>100</v>
          </cell>
          <cell r="IA23">
            <v>100</v>
          </cell>
          <cell r="IC23">
            <v>100</v>
          </cell>
          <cell r="ID23">
            <v>100</v>
          </cell>
          <cell r="IF23">
            <v>100</v>
          </cell>
        </row>
        <row r="24">
          <cell r="GP24" t="str">
            <v>Fuel Oil Heaters</v>
          </cell>
          <cell r="GQ24">
            <v>100</v>
          </cell>
          <cell r="GS24">
            <v>100</v>
          </cell>
          <cell r="GT24">
            <v>100</v>
          </cell>
          <cell r="GV24">
            <v>100</v>
          </cell>
          <cell r="GW24">
            <v>100</v>
          </cell>
          <cell r="GY24">
            <v>100</v>
          </cell>
          <cell r="GZ24">
            <v>100</v>
          </cell>
          <cell r="HB24">
            <v>100</v>
          </cell>
          <cell r="HC24">
            <v>100</v>
          </cell>
          <cell r="HE24">
            <v>100</v>
          </cell>
          <cell r="HF24">
            <v>100</v>
          </cell>
          <cell r="HH24">
            <v>100</v>
          </cell>
          <cell r="HI24">
            <v>100</v>
          </cell>
          <cell r="HK24">
            <v>100</v>
          </cell>
          <cell r="HL24">
            <v>100</v>
          </cell>
          <cell r="HN24">
            <v>100</v>
          </cell>
          <cell r="HO24">
            <v>100</v>
          </cell>
          <cell r="HQ24">
            <v>100</v>
          </cell>
          <cell r="HR24">
            <v>100</v>
          </cell>
          <cell r="HT24">
            <v>100</v>
          </cell>
          <cell r="HU24">
            <v>100</v>
          </cell>
          <cell r="HW24">
            <v>100</v>
          </cell>
          <cell r="HX24">
            <v>100</v>
          </cell>
          <cell r="HZ24">
            <v>100</v>
          </cell>
          <cell r="IA24">
            <v>100</v>
          </cell>
          <cell r="IC24">
            <v>100</v>
          </cell>
          <cell r="ID24">
            <v>100</v>
          </cell>
          <cell r="IF24">
            <v>100</v>
          </cell>
        </row>
        <row r="25">
          <cell r="GP25" t="str">
            <v>GE 7241FA.05</v>
          </cell>
          <cell r="GQ25">
            <v>200000</v>
          </cell>
          <cell r="GS25">
            <v>200000</v>
          </cell>
          <cell r="GT25">
            <v>200000</v>
          </cell>
          <cell r="GV25">
            <v>200000</v>
          </cell>
          <cell r="GW25">
            <v>100000</v>
          </cell>
          <cell r="GY25">
            <v>100000</v>
          </cell>
          <cell r="GZ25">
            <v>62500</v>
          </cell>
          <cell r="HB25">
            <v>62500</v>
          </cell>
          <cell r="HC25">
            <v>422500</v>
          </cell>
          <cell r="HE25">
            <v>422500</v>
          </cell>
          <cell r="HH25">
            <v>0</v>
          </cell>
          <cell r="HK25">
            <v>0</v>
          </cell>
          <cell r="HN25">
            <v>0</v>
          </cell>
          <cell r="HQ25">
            <v>0</v>
          </cell>
          <cell r="HR25">
            <v>200000</v>
          </cell>
          <cell r="HT25">
            <v>200000</v>
          </cell>
          <cell r="HW25">
            <v>0</v>
          </cell>
          <cell r="HZ25">
            <v>0</v>
          </cell>
          <cell r="IC25">
            <v>0</v>
          </cell>
          <cell r="ID25">
            <v>100000</v>
          </cell>
          <cell r="IF25">
            <v>100000</v>
          </cell>
        </row>
        <row r="26">
          <cell r="GP26" t="str">
            <v>Once-thru Steam Generator</v>
          </cell>
          <cell r="GQ26">
            <v>25000</v>
          </cell>
          <cell r="GS26">
            <v>25000</v>
          </cell>
          <cell r="GT26">
            <v>25000</v>
          </cell>
          <cell r="GV26">
            <v>25000</v>
          </cell>
          <cell r="GW26">
            <v>25000</v>
          </cell>
          <cell r="GY26">
            <v>25000</v>
          </cell>
          <cell r="GZ26">
            <v>25000</v>
          </cell>
          <cell r="HB26">
            <v>25000</v>
          </cell>
          <cell r="HC26">
            <v>25000</v>
          </cell>
          <cell r="HE26">
            <v>25000</v>
          </cell>
          <cell r="HF26">
            <v>25000</v>
          </cell>
          <cell r="HH26">
            <v>25000</v>
          </cell>
          <cell r="HI26">
            <v>25000</v>
          </cell>
          <cell r="HK26">
            <v>25000</v>
          </cell>
          <cell r="HL26">
            <v>25000</v>
          </cell>
          <cell r="HN26">
            <v>25000</v>
          </cell>
          <cell r="HO26">
            <v>25000</v>
          </cell>
          <cell r="HQ26">
            <v>25000</v>
          </cell>
          <cell r="HR26">
            <v>25000</v>
          </cell>
          <cell r="HT26">
            <v>25000</v>
          </cell>
          <cell r="HU26">
            <v>25000</v>
          </cell>
          <cell r="HW26">
            <v>25000</v>
          </cell>
          <cell r="HX26">
            <v>25000</v>
          </cell>
          <cell r="HZ26">
            <v>25000</v>
          </cell>
          <cell r="IA26">
            <v>25000</v>
          </cell>
          <cell r="IC26">
            <v>25000</v>
          </cell>
          <cell r="ID26">
            <v>25000</v>
          </cell>
          <cell r="IF26">
            <v>25000</v>
          </cell>
        </row>
        <row r="27">
          <cell r="GP27" t="str">
            <v>1 Pressure HRSG</v>
          </cell>
          <cell r="GQ27">
            <v>25000</v>
          </cell>
          <cell r="GS27">
            <v>25000</v>
          </cell>
          <cell r="GT27">
            <v>25000</v>
          </cell>
          <cell r="GV27">
            <v>25000</v>
          </cell>
          <cell r="GW27">
            <v>25000</v>
          </cell>
          <cell r="GY27">
            <v>25000</v>
          </cell>
          <cell r="GZ27">
            <v>25000</v>
          </cell>
          <cell r="HB27">
            <v>25000</v>
          </cell>
          <cell r="HC27">
            <v>25000</v>
          </cell>
          <cell r="HE27">
            <v>25000</v>
          </cell>
          <cell r="HF27">
            <v>25000</v>
          </cell>
          <cell r="HH27">
            <v>25000</v>
          </cell>
          <cell r="HI27">
            <v>25000</v>
          </cell>
          <cell r="HK27">
            <v>25000</v>
          </cell>
          <cell r="HL27">
            <v>25000</v>
          </cell>
          <cell r="HN27">
            <v>25000</v>
          </cell>
          <cell r="HO27">
            <v>25000</v>
          </cell>
          <cell r="HQ27">
            <v>25000</v>
          </cell>
          <cell r="HR27">
            <v>25000</v>
          </cell>
          <cell r="HT27">
            <v>25000</v>
          </cell>
          <cell r="HU27">
            <v>25000</v>
          </cell>
          <cell r="HW27">
            <v>25000</v>
          </cell>
          <cell r="HX27">
            <v>25000</v>
          </cell>
          <cell r="HZ27">
            <v>25000</v>
          </cell>
          <cell r="IA27">
            <v>25000</v>
          </cell>
          <cell r="IC27">
            <v>25000</v>
          </cell>
          <cell r="ID27">
            <v>25000</v>
          </cell>
          <cell r="IF27">
            <v>25000</v>
          </cell>
        </row>
        <row r="28">
          <cell r="GP28" t="str">
            <v>2 Pressure HRSG</v>
          </cell>
          <cell r="GQ28">
            <v>25000</v>
          </cell>
          <cell r="GS28">
            <v>25000</v>
          </cell>
          <cell r="GT28">
            <v>25000</v>
          </cell>
          <cell r="GV28">
            <v>25000</v>
          </cell>
          <cell r="GW28">
            <v>25000</v>
          </cell>
          <cell r="GY28">
            <v>25000</v>
          </cell>
          <cell r="GZ28">
            <v>25000</v>
          </cell>
          <cell r="HB28">
            <v>25000</v>
          </cell>
          <cell r="HC28">
            <v>25000</v>
          </cell>
          <cell r="HE28">
            <v>25000</v>
          </cell>
          <cell r="HF28">
            <v>25000</v>
          </cell>
          <cell r="HH28">
            <v>25000</v>
          </cell>
          <cell r="HI28">
            <v>25000</v>
          </cell>
          <cell r="HK28">
            <v>25000</v>
          </cell>
          <cell r="HL28">
            <v>25000</v>
          </cell>
          <cell r="HN28">
            <v>25000</v>
          </cell>
          <cell r="HO28">
            <v>25000</v>
          </cell>
          <cell r="HQ28">
            <v>25000</v>
          </cell>
          <cell r="HR28">
            <v>25000</v>
          </cell>
          <cell r="HT28">
            <v>25000</v>
          </cell>
          <cell r="HU28">
            <v>25000</v>
          </cell>
          <cell r="HW28">
            <v>25000</v>
          </cell>
          <cell r="HX28">
            <v>25000</v>
          </cell>
          <cell r="HZ28">
            <v>25000</v>
          </cell>
          <cell r="IA28">
            <v>25000</v>
          </cell>
          <cell r="IC28">
            <v>25000</v>
          </cell>
          <cell r="ID28">
            <v>25000</v>
          </cell>
          <cell r="IF28">
            <v>25000</v>
          </cell>
        </row>
        <row r="29">
          <cell r="GP29" t="str">
            <v>3 Pressure HRSG</v>
          </cell>
          <cell r="GQ29">
            <v>25000</v>
          </cell>
          <cell r="GS29">
            <v>25000</v>
          </cell>
          <cell r="GT29">
            <v>25000</v>
          </cell>
          <cell r="GV29">
            <v>25000</v>
          </cell>
          <cell r="GW29">
            <v>25000</v>
          </cell>
          <cell r="GY29">
            <v>25000</v>
          </cell>
          <cell r="GZ29">
            <v>25000</v>
          </cell>
          <cell r="HB29">
            <v>25000</v>
          </cell>
          <cell r="HC29">
            <v>25000</v>
          </cell>
          <cell r="HE29">
            <v>25000</v>
          </cell>
          <cell r="HF29">
            <v>25000</v>
          </cell>
          <cell r="HH29">
            <v>25000</v>
          </cell>
          <cell r="HI29">
            <v>25000</v>
          </cell>
          <cell r="HK29">
            <v>25000</v>
          </cell>
          <cell r="HL29">
            <v>25000</v>
          </cell>
          <cell r="HN29">
            <v>25000</v>
          </cell>
          <cell r="HO29">
            <v>25000</v>
          </cell>
          <cell r="HQ29">
            <v>25000</v>
          </cell>
          <cell r="HR29">
            <v>25000</v>
          </cell>
          <cell r="HT29">
            <v>25000</v>
          </cell>
          <cell r="HU29">
            <v>25000</v>
          </cell>
          <cell r="HW29">
            <v>25000</v>
          </cell>
          <cell r="HX29">
            <v>25000</v>
          </cell>
          <cell r="HZ29">
            <v>25000</v>
          </cell>
          <cell r="IA29">
            <v>25000</v>
          </cell>
          <cell r="IC29">
            <v>25000</v>
          </cell>
          <cell r="ID29">
            <v>25000</v>
          </cell>
          <cell r="IF29">
            <v>25000</v>
          </cell>
        </row>
        <row r="30">
          <cell r="GP30" t="str">
            <v>3 Pressure, with Reheat HRSG</v>
          </cell>
          <cell r="GQ30">
            <v>25000</v>
          </cell>
          <cell r="GS30">
            <v>25000</v>
          </cell>
          <cell r="GT30">
            <v>25000</v>
          </cell>
          <cell r="GV30">
            <v>25000</v>
          </cell>
          <cell r="GW30">
            <v>25000</v>
          </cell>
          <cell r="GY30">
            <v>25000</v>
          </cell>
          <cell r="GZ30">
            <v>25000</v>
          </cell>
          <cell r="HB30">
            <v>25000</v>
          </cell>
          <cell r="HC30">
            <v>25000</v>
          </cell>
          <cell r="HE30">
            <v>25000</v>
          </cell>
          <cell r="HF30">
            <v>25000</v>
          </cell>
          <cell r="HH30">
            <v>25000</v>
          </cell>
          <cell r="HI30">
            <v>25000</v>
          </cell>
          <cell r="HK30">
            <v>25000</v>
          </cell>
          <cell r="HL30">
            <v>25000</v>
          </cell>
          <cell r="HN30">
            <v>25000</v>
          </cell>
          <cell r="HO30">
            <v>25000</v>
          </cell>
          <cell r="HQ30">
            <v>25000</v>
          </cell>
          <cell r="HR30">
            <v>25000</v>
          </cell>
          <cell r="HT30">
            <v>25000</v>
          </cell>
          <cell r="HU30">
            <v>25000</v>
          </cell>
          <cell r="HW30">
            <v>25000</v>
          </cell>
          <cell r="HX30">
            <v>25000</v>
          </cell>
          <cell r="HZ30">
            <v>25000</v>
          </cell>
          <cell r="IA30">
            <v>25000</v>
          </cell>
          <cell r="IC30">
            <v>25000</v>
          </cell>
          <cell r="ID30">
            <v>25000</v>
          </cell>
          <cell r="IF30">
            <v>25000</v>
          </cell>
        </row>
        <row r="31">
          <cell r="GP31" t="str">
            <v>Duct Burners</v>
          </cell>
          <cell r="GS31">
            <v>0</v>
          </cell>
          <cell r="GV31">
            <v>0</v>
          </cell>
          <cell r="GY31">
            <v>0</v>
          </cell>
          <cell r="HB31">
            <v>0</v>
          </cell>
          <cell r="HE31">
            <v>0</v>
          </cell>
          <cell r="HH31">
            <v>0</v>
          </cell>
          <cell r="HK31">
            <v>0</v>
          </cell>
          <cell r="HN31">
            <v>0</v>
          </cell>
          <cell r="HQ31">
            <v>0</v>
          </cell>
          <cell r="HT31">
            <v>0</v>
          </cell>
          <cell r="HW31">
            <v>0</v>
          </cell>
          <cell r="HZ31">
            <v>0</v>
          </cell>
          <cell r="IC31">
            <v>0</v>
          </cell>
          <cell r="IF31">
            <v>0</v>
          </cell>
        </row>
        <row r="32">
          <cell r="GP32" t="str">
            <v>SCR's</v>
          </cell>
          <cell r="GS32">
            <v>0</v>
          </cell>
          <cell r="GV32">
            <v>0</v>
          </cell>
          <cell r="GY32">
            <v>0</v>
          </cell>
          <cell r="HB32">
            <v>0</v>
          </cell>
          <cell r="HE32">
            <v>0</v>
          </cell>
          <cell r="HH32">
            <v>0</v>
          </cell>
          <cell r="HK32">
            <v>0</v>
          </cell>
          <cell r="HN32">
            <v>0</v>
          </cell>
          <cell r="HQ32">
            <v>0</v>
          </cell>
          <cell r="HT32">
            <v>0</v>
          </cell>
          <cell r="HW32">
            <v>0</v>
          </cell>
          <cell r="HZ32">
            <v>0</v>
          </cell>
          <cell r="IC32">
            <v>0</v>
          </cell>
          <cell r="IF32">
            <v>0</v>
          </cell>
        </row>
        <row r="33">
          <cell r="GP33" t="str">
            <v>CO Reactors</v>
          </cell>
          <cell r="GS33">
            <v>0</v>
          </cell>
          <cell r="GV33">
            <v>0</v>
          </cell>
          <cell r="GY33">
            <v>0</v>
          </cell>
          <cell r="HB33">
            <v>0</v>
          </cell>
          <cell r="HE33">
            <v>0</v>
          </cell>
          <cell r="HH33">
            <v>0</v>
          </cell>
          <cell r="HK33">
            <v>0</v>
          </cell>
          <cell r="HN33">
            <v>0</v>
          </cell>
          <cell r="HQ33">
            <v>0</v>
          </cell>
          <cell r="HT33">
            <v>0</v>
          </cell>
          <cell r="HW33">
            <v>0</v>
          </cell>
          <cell r="HZ33">
            <v>0</v>
          </cell>
          <cell r="IC33">
            <v>0</v>
          </cell>
          <cell r="IF33">
            <v>0</v>
          </cell>
        </row>
        <row r="34">
          <cell r="GP34" t="str">
            <v>Bypass Stacks</v>
          </cell>
          <cell r="GS34">
            <v>0</v>
          </cell>
          <cell r="GV34">
            <v>0</v>
          </cell>
          <cell r="GY34">
            <v>0</v>
          </cell>
          <cell r="HB34">
            <v>0</v>
          </cell>
          <cell r="HE34">
            <v>0</v>
          </cell>
          <cell r="HH34">
            <v>0</v>
          </cell>
          <cell r="HK34">
            <v>0</v>
          </cell>
          <cell r="HN34">
            <v>0</v>
          </cell>
          <cell r="HQ34">
            <v>0</v>
          </cell>
          <cell r="HT34">
            <v>0</v>
          </cell>
          <cell r="HW34">
            <v>0</v>
          </cell>
          <cell r="HZ34">
            <v>0</v>
          </cell>
          <cell r="IC34">
            <v>0</v>
          </cell>
          <cell r="IF34">
            <v>0</v>
          </cell>
        </row>
        <row r="35">
          <cell r="GP35" t="str">
            <v>Stack Dampers</v>
          </cell>
          <cell r="GS35">
            <v>0</v>
          </cell>
          <cell r="GV35">
            <v>0</v>
          </cell>
          <cell r="GY35">
            <v>0</v>
          </cell>
          <cell r="HB35">
            <v>0</v>
          </cell>
          <cell r="HE35">
            <v>0</v>
          </cell>
          <cell r="HH35">
            <v>0</v>
          </cell>
          <cell r="HK35">
            <v>0</v>
          </cell>
          <cell r="HN35">
            <v>0</v>
          </cell>
          <cell r="HQ35">
            <v>0</v>
          </cell>
          <cell r="HT35">
            <v>0</v>
          </cell>
          <cell r="HW35">
            <v>0</v>
          </cell>
          <cell r="HZ35">
            <v>0</v>
          </cell>
          <cell r="IC35">
            <v>0</v>
          </cell>
          <cell r="IF35">
            <v>0</v>
          </cell>
        </row>
        <row r="36">
          <cell r="GP36" t="str">
            <v>Simple Cycle Stacks</v>
          </cell>
          <cell r="GQ36">
            <v>10000</v>
          </cell>
          <cell r="GR36">
            <v>20000</v>
          </cell>
          <cell r="GS36">
            <v>20000</v>
          </cell>
          <cell r="GT36">
            <v>10000</v>
          </cell>
          <cell r="GV36">
            <v>10000</v>
          </cell>
          <cell r="GW36">
            <v>10000</v>
          </cell>
          <cell r="GX36">
            <v>8000</v>
          </cell>
          <cell r="GY36">
            <v>8000</v>
          </cell>
          <cell r="GZ36">
            <v>10000</v>
          </cell>
          <cell r="HB36">
            <v>10000</v>
          </cell>
          <cell r="HC36">
            <v>10000</v>
          </cell>
          <cell r="HD36">
            <v>20000</v>
          </cell>
          <cell r="HE36">
            <v>20000</v>
          </cell>
          <cell r="HF36">
            <v>10000</v>
          </cell>
          <cell r="HH36">
            <v>10000</v>
          </cell>
          <cell r="HI36">
            <v>10000</v>
          </cell>
          <cell r="HK36">
            <v>10000</v>
          </cell>
          <cell r="HL36">
            <v>10000</v>
          </cell>
          <cell r="HN36">
            <v>10000</v>
          </cell>
          <cell r="HO36">
            <v>10000</v>
          </cell>
          <cell r="HQ36">
            <v>10000</v>
          </cell>
          <cell r="HR36">
            <v>10000</v>
          </cell>
          <cell r="HS36">
            <v>20000</v>
          </cell>
          <cell r="HT36">
            <v>20000</v>
          </cell>
          <cell r="HU36">
            <v>10000</v>
          </cell>
          <cell r="HW36">
            <v>10000</v>
          </cell>
          <cell r="HX36">
            <v>10000</v>
          </cell>
          <cell r="HZ36">
            <v>10000</v>
          </cell>
          <cell r="IA36">
            <v>10000</v>
          </cell>
          <cell r="IC36">
            <v>10000</v>
          </cell>
          <cell r="ID36">
            <v>10000</v>
          </cell>
          <cell r="IE36">
            <v>8000</v>
          </cell>
          <cell r="IF36">
            <v>8000</v>
          </cell>
        </row>
        <row r="37">
          <cell r="GP37" t="str">
            <v>Hot SCRs</v>
          </cell>
          <cell r="GQ37">
            <v>15000</v>
          </cell>
          <cell r="GS37">
            <v>15000</v>
          </cell>
          <cell r="GT37">
            <v>15000</v>
          </cell>
          <cell r="GV37">
            <v>15000</v>
          </cell>
          <cell r="GW37">
            <v>15000</v>
          </cell>
          <cell r="GX37">
            <v>8000</v>
          </cell>
          <cell r="GY37">
            <v>8000</v>
          </cell>
          <cell r="GZ37">
            <v>15000</v>
          </cell>
          <cell r="HB37">
            <v>15000</v>
          </cell>
          <cell r="HC37">
            <v>15000</v>
          </cell>
          <cell r="HE37">
            <v>15000</v>
          </cell>
          <cell r="HF37">
            <v>15000</v>
          </cell>
          <cell r="HH37">
            <v>15000</v>
          </cell>
          <cell r="HI37">
            <v>15000</v>
          </cell>
          <cell r="HK37">
            <v>15000</v>
          </cell>
          <cell r="HL37">
            <v>15000</v>
          </cell>
          <cell r="HM37">
            <v>35000</v>
          </cell>
          <cell r="HN37">
            <v>35000</v>
          </cell>
          <cell r="HO37">
            <v>15000</v>
          </cell>
          <cell r="HP37">
            <v>40000</v>
          </cell>
          <cell r="HQ37">
            <v>40000</v>
          </cell>
          <cell r="HR37">
            <v>15000</v>
          </cell>
          <cell r="HT37">
            <v>15000</v>
          </cell>
          <cell r="HU37">
            <v>15000</v>
          </cell>
          <cell r="HV37">
            <v>35000</v>
          </cell>
          <cell r="HW37">
            <v>35000</v>
          </cell>
          <cell r="HX37">
            <v>15000</v>
          </cell>
          <cell r="HZ37">
            <v>15000</v>
          </cell>
          <cell r="IA37">
            <v>15000</v>
          </cell>
          <cell r="IB37">
            <v>35000</v>
          </cell>
          <cell r="IC37">
            <v>35000</v>
          </cell>
          <cell r="ID37">
            <v>15000</v>
          </cell>
          <cell r="IE37">
            <v>8000</v>
          </cell>
          <cell r="IF37">
            <v>8000</v>
          </cell>
        </row>
        <row r="38">
          <cell r="GP38" t="str">
            <v>Four Case, Four Flow</v>
          </cell>
          <cell r="GS38">
            <v>0</v>
          </cell>
          <cell r="GV38">
            <v>0</v>
          </cell>
          <cell r="GY38">
            <v>0</v>
          </cell>
          <cell r="HB38">
            <v>0</v>
          </cell>
          <cell r="HE38">
            <v>0</v>
          </cell>
          <cell r="HH38">
            <v>0</v>
          </cell>
          <cell r="HK38">
            <v>0</v>
          </cell>
          <cell r="HN38">
            <v>0</v>
          </cell>
          <cell r="HQ38">
            <v>0</v>
          </cell>
          <cell r="HT38">
            <v>0</v>
          </cell>
          <cell r="HW38">
            <v>0</v>
          </cell>
          <cell r="HZ38">
            <v>0</v>
          </cell>
          <cell r="IC38">
            <v>0</v>
          </cell>
          <cell r="IF38">
            <v>0</v>
          </cell>
        </row>
        <row r="39">
          <cell r="GP39" t="str">
            <v>GE - A Series</v>
          </cell>
          <cell r="GR39">
            <v>170000</v>
          </cell>
          <cell r="GS39">
            <v>170000</v>
          </cell>
          <cell r="GU39">
            <v>170000</v>
          </cell>
          <cell r="GV39">
            <v>170000</v>
          </cell>
          <cell r="GX39">
            <v>170000</v>
          </cell>
          <cell r="GY39">
            <v>170000</v>
          </cell>
          <cell r="HA39">
            <v>170000</v>
          </cell>
          <cell r="HB39">
            <v>170000</v>
          </cell>
          <cell r="HD39">
            <v>170000</v>
          </cell>
          <cell r="HE39">
            <v>170000</v>
          </cell>
          <cell r="HG39">
            <v>170000</v>
          </cell>
          <cell r="HH39">
            <v>170000</v>
          </cell>
          <cell r="HJ39">
            <v>170000</v>
          </cell>
          <cell r="HK39">
            <v>170000</v>
          </cell>
          <cell r="HM39">
            <v>170000</v>
          </cell>
          <cell r="HN39">
            <v>170000</v>
          </cell>
          <cell r="HP39">
            <v>170000</v>
          </cell>
          <cell r="HQ39">
            <v>170000</v>
          </cell>
          <cell r="HS39">
            <v>170000</v>
          </cell>
          <cell r="HT39">
            <v>170000</v>
          </cell>
          <cell r="HV39">
            <v>170000</v>
          </cell>
          <cell r="HW39">
            <v>170000</v>
          </cell>
          <cell r="HY39">
            <v>170000</v>
          </cell>
          <cell r="HZ39">
            <v>170000</v>
          </cell>
          <cell r="IB39">
            <v>170000</v>
          </cell>
          <cell r="IC39">
            <v>170000</v>
          </cell>
          <cell r="IE39">
            <v>170000</v>
          </cell>
          <cell r="IF39">
            <v>170000</v>
          </cell>
        </row>
        <row r="40">
          <cell r="GP40" t="str">
            <v>GE - D Series</v>
          </cell>
          <cell r="GR40">
            <v>285000</v>
          </cell>
          <cell r="GS40">
            <v>285000</v>
          </cell>
          <cell r="GU40">
            <v>285000</v>
          </cell>
          <cell r="GV40">
            <v>285000</v>
          </cell>
          <cell r="GX40">
            <v>285000</v>
          </cell>
          <cell r="GY40">
            <v>285000</v>
          </cell>
          <cell r="HA40">
            <v>285000</v>
          </cell>
          <cell r="HB40">
            <v>285000</v>
          </cell>
          <cell r="HD40">
            <v>285000</v>
          </cell>
          <cell r="HE40">
            <v>285000</v>
          </cell>
          <cell r="HG40">
            <v>285000</v>
          </cell>
          <cell r="HH40">
            <v>285000</v>
          </cell>
          <cell r="HJ40">
            <v>285000</v>
          </cell>
          <cell r="HK40">
            <v>285000</v>
          </cell>
          <cell r="HM40">
            <v>285000</v>
          </cell>
          <cell r="HN40">
            <v>285000</v>
          </cell>
          <cell r="HP40">
            <v>285000</v>
          </cell>
          <cell r="HQ40">
            <v>285000</v>
          </cell>
          <cell r="HS40">
            <v>285000</v>
          </cell>
          <cell r="HT40">
            <v>285000</v>
          </cell>
          <cell r="HV40">
            <v>285000</v>
          </cell>
          <cell r="HW40">
            <v>285000</v>
          </cell>
          <cell r="HY40">
            <v>285000</v>
          </cell>
          <cell r="HZ40">
            <v>285000</v>
          </cell>
          <cell r="IB40">
            <v>285000</v>
          </cell>
          <cell r="IC40">
            <v>285000</v>
          </cell>
          <cell r="IE40">
            <v>285000</v>
          </cell>
          <cell r="IF40">
            <v>285000</v>
          </cell>
        </row>
        <row r="41">
          <cell r="GP41" t="str">
            <v>GE - G Series</v>
          </cell>
          <cell r="GR41">
            <v>325000</v>
          </cell>
          <cell r="GS41">
            <v>325000</v>
          </cell>
          <cell r="GU41">
            <v>325000</v>
          </cell>
          <cell r="GV41">
            <v>325000</v>
          </cell>
          <cell r="GX41">
            <v>325000</v>
          </cell>
          <cell r="GY41">
            <v>325000</v>
          </cell>
          <cell r="HA41">
            <v>325000</v>
          </cell>
          <cell r="HB41">
            <v>325000</v>
          </cell>
          <cell r="HD41">
            <v>325000</v>
          </cell>
          <cell r="HE41">
            <v>325000</v>
          </cell>
          <cell r="HG41">
            <v>325000</v>
          </cell>
          <cell r="HH41">
            <v>325000</v>
          </cell>
          <cell r="HJ41">
            <v>325000</v>
          </cell>
          <cell r="HK41">
            <v>325000</v>
          </cell>
          <cell r="HM41">
            <v>325000</v>
          </cell>
          <cell r="HN41">
            <v>325000</v>
          </cell>
          <cell r="HP41">
            <v>325000</v>
          </cell>
          <cell r="HQ41">
            <v>325000</v>
          </cell>
          <cell r="HS41">
            <v>325000</v>
          </cell>
          <cell r="HT41">
            <v>325000</v>
          </cell>
          <cell r="HV41">
            <v>325000</v>
          </cell>
          <cell r="HW41">
            <v>325000</v>
          </cell>
          <cell r="HY41">
            <v>325000</v>
          </cell>
          <cell r="HZ41">
            <v>325000</v>
          </cell>
          <cell r="IB41">
            <v>325000</v>
          </cell>
          <cell r="IC41">
            <v>325000</v>
          </cell>
          <cell r="IE41">
            <v>325000</v>
          </cell>
          <cell r="IF41">
            <v>325000</v>
          </cell>
        </row>
        <row r="42">
          <cell r="GP42" t="str">
            <v>Siemens SST-3000</v>
          </cell>
          <cell r="GS42">
            <v>0</v>
          </cell>
          <cell r="GV42">
            <v>0</v>
          </cell>
          <cell r="GY42">
            <v>0</v>
          </cell>
          <cell r="HB42">
            <v>0</v>
          </cell>
          <cell r="HE42">
            <v>0</v>
          </cell>
          <cell r="HH42">
            <v>0</v>
          </cell>
          <cell r="HK42">
            <v>0</v>
          </cell>
          <cell r="HN42">
            <v>0</v>
          </cell>
          <cell r="HQ42">
            <v>0</v>
          </cell>
          <cell r="HT42">
            <v>0</v>
          </cell>
          <cell r="HW42">
            <v>0</v>
          </cell>
          <cell r="HZ42">
            <v>0</v>
          </cell>
          <cell r="IC42">
            <v>0</v>
          </cell>
          <cell r="IF42">
            <v>0</v>
          </cell>
        </row>
        <row r="43">
          <cell r="GP43" t="str">
            <v>Siemens SST-5000</v>
          </cell>
          <cell r="GS43">
            <v>0</v>
          </cell>
          <cell r="GV43">
            <v>0</v>
          </cell>
          <cell r="GY43">
            <v>0</v>
          </cell>
          <cell r="HB43">
            <v>0</v>
          </cell>
          <cell r="HE43">
            <v>0</v>
          </cell>
          <cell r="HH43">
            <v>0</v>
          </cell>
          <cell r="HK43">
            <v>0</v>
          </cell>
          <cell r="HN43">
            <v>0</v>
          </cell>
          <cell r="HQ43">
            <v>0</v>
          </cell>
          <cell r="HT43">
            <v>0</v>
          </cell>
          <cell r="HW43">
            <v>0</v>
          </cell>
          <cell r="HZ43">
            <v>0</v>
          </cell>
          <cell r="IC43">
            <v>0</v>
          </cell>
          <cell r="IF43">
            <v>0</v>
          </cell>
        </row>
        <row r="44">
          <cell r="GP44" t="str">
            <v>Siemens SST-6000</v>
          </cell>
          <cell r="GS44">
            <v>0</v>
          </cell>
          <cell r="GV44">
            <v>0</v>
          </cell>
          <cell r="GY44">
            <v>0</v>
          </cell>
          <cell r="HB44">
            <v>0</v>
          </cell>
          <cell r="HE44">
            <v>0</v>
          </cell>
          <cell r="HH44">
            <v>0</v>
          </cell>
          <cell r="HK44">
            <v>0</v>
          </cell>
          <cell r="HN44">
            <v>0</v>
          </cell>
          <cell r="HQ44">
            <v>0</v>
          </cell>
          <cell r="HT44">
            <v>0</v>
          </cell>
          <cell r="HW44">
            <v>0</v>
          </cell>
          <cell r="HZ44">
            <v>0</v>
          </cell>
          <cell r="IC44">
            <v>0</v>
          </cell>
          <cell r="IF44">
            <v>0</v>
          </cell>
        </row>
        <row r="45">
          <cell r="GP45" t="str">
            <v>Siemens SST-900</v>
          </cell>
          <cell r="GS45">
            <v>0</v>
          </cell>
          <cell r="GV45">
            <v>0</v>
          </cell>
          <cell r="GY45">
            <v>0</v>
          </cell>
          <cell r="HB45">
            <v>0</v>
          </cell>
          <cell r="HE45">
            <v>0</v>
          </cell>
          <cell r="HH45">
            <v>0</v>
          </cell>
          <cell r="HK45">
            <v>0</v>
          </cell>
          <cell r="HN45">
            <v>0</v>
          </cell>
          <cell r="HQ45">
            <v>0</v>
          </cell>
          <cell r="HT45">
            <v>0</v>
          </cell>
          <cell r="HW45">
            <v>0</v>
          </cell>
          <cell r="HZ45">
            <v>0</v>
          </cell>
          <cell r="IC45">
            <v>0</v>
          </cell>
          <cell r="IF45">
            <v>0</v>
          </cell>
        </row>
        <row r="46">
          <cell r="GP46" t="str">
            <v>Two Case, Double Flow</v>
          </cell>
          <cell r="GS46">
            <v>0</v>
          </cell>
          <cell r="GV46">
            <v>0</v>
          </cell>
          <cell r="GY46">
            <v>0</v>
          </cell>
          <cell r="HB46">
            <v>0</v>
          </cell>
          <cell r="HE46">
            <v>0</v>
          </cell>
          <cell r="HH46">
            <v>0</v>
          </cell>
          <cell r="HK46">
            <v>0</v>
          </cell>
          <cell r="HN46">
            <v>0</v>
          </cell>
          <cell r="HQ46">
            <v>0</v>
          </cell>
          <cell r="HT46">
            <v>0</v>
          </cell>
          <cell r="HW46">
            <v>0</v>
          </cell>
          <cell r="HZ46">
            <v>0</v>
          </cell>
          <cell r="IC46">
            <v>0</v>
          </cell>
          <cell r="IF46">
            <v>0</v>
          </cell>
        </row>
        <row r="47">
          <cell r="GP47" t="str">
            <v>Two Case, Single Flow</v>
          </cell>
          <cell r="GS47">
            <v>0</v>
          </cell>
          <cell r="GV47">
            <v>0</v>
          </cell>
          <cell r="GY47">
            <v>0</v>
          </cell>
          <cell r="HB47">
            <v>0</v>
          </cell>
          <cell r="HE47">
            <v>0</v>
          </cell>
          <cell r="HH47">
            <v>0</v>
          </cell>
          <cell r="HK47">
            <v>0</v>
          </cell>
          <cell r="HN47">
            <v>0</v>
          </cell>
          <cell r="HQ47">
            <v>0</v>
          </cell>
          <cell r="HT47">
            <v>0</v>
          </cell>
          <cell r="HW47">
            <v>0</v>
          </cell>
          <cell r="HZ47">
            <v>0</v>
          </cell>
          <cell r="IC47">
            <v>0</v>
          </cell>
          <cell r="IF47">
            <v>0</v>
          </cell>
        </row>
        <row r="48">
          <cell r="GP48">
            <v>0</v>
          </cell>
          <cell r="GS48">
            <v>0</v>
          </cell>
          <cell r="GV48">
            <v>0</v>
          </cell>
          <cell r="GY48">
            <v>0</v>
          </cell>
          <cell r="HB48">
            <v>0</v>
          </cell>
          <cell r="HE48">
            <v>0</v>
          </cell>
          <cell r="HH48">
            <v>0</v>
          </cell>
          <cell r="HK48">
            <v>0</v>
          </cell>
          <cell r="HN48">
            <v>0</v>
          </cell>
          <cell r="HQ48">
            <v>0</v>
          </cell>
          <cell r="HT48">
            <v>0</v>
          </cell>
          <cell r="HW48">
            <v>0</v>
          </cell>
          <cell r="HZ48">
            <v>0</v>
          </cell>
          <cell r="IC48">
            <v>0</v>
          </cell>
          <cell r="IF48">
            <v>0</v>
          </cell>
        </row>
        <row r="49">
          <cell r="GP49">
            <v>0</v>
          </cell>
          <cell r="GS49">
            <v>0</v>
          </cell>
          <cell r="GV49">
            <v>0</v>
          </cell>
          <cell r="GY49">
            <v>0</v>
          </cell>
          <cell r="HB49">
            <v>0</v>
          </cell>
          <cell r="HE49">
            <v>0</v>
          </cell>
          <cell r="HH49">
            <v>0</v>
          </cell>
          <cell r="HK49">
            <v>0</v>
          </cell>
          <cell r="HN49">
            <v>0</v>
          </cell>
          <cell r="HQ49">
            <v>0</v>
          </cell>
          <cell r="HT49">
            <v>0</v>
          </cell>
          <cell r="HW49">
            <v>0</v>
          </cell>
          <cell r="HZ49">
            <v>0</v>
          </cell>
          <cell r="IC49">
            <v>0</v>
          </cell>
          <cell r="IF49">
            <v>0</v>
          </cell>
        </row>
        <row r="50">
          <cell r="GP50">
            <v>0</v>
          </cell>
          <cell r="GS50">
            <v>0</v>
          </cell>
          <cell r="GV50">
            <v>0</v>
          </cell>
          <cell r="GY50">
            <v>0</v>
          </cell>
          <cell r="HB50">
            <v>0</v>
          </cell>
          <cell r="HE50">
            <v>0</v>
          </cell>
          <cell r="HH50">
            <v>0</v>
          </cell>
          <cell r="HK50">
            <v>0</v>
          </cell>
          <cell r="HN50">
            <v>0</v>
          </cell>
          <cell r="HQ50">
            <v>0</v>
          </cell>
          <cell r="HT50">
            <v>0</v>
          </cell>
          <cell r="HW50">
            <v>0</v>
          </cell>
          <cell r="HZ50">
            <v>0</v>
          </cell>
          <cell r="IC50">
            <v>0</v>
          </cell>
          <cell r="IF50">
            <v>0</v>
          </cell>
        </row>
        <row r="51">
          <cell r="GP51">
            <v>0</v>
          </cell>
          <cell r="GS51">
            <v>0</v>
          </cell>
          <cell r="GV51">
            <v>0</v>
          </cell>
          <cell r="GY51">
            <v>0</v>
          </cell>
          <cell r="HB51">
            <v>0</v>
          </cell>
          <cell r="HE51">
            <v>0</v>
          </cell>
          <cell r="HH51">
            <v>0</v>
          </cell>
          <cell r="HK51">
            <v>0</v>
          </cell>
          <cell r="HN51">
            <v>0</v>
          </cell>
          <cell r="HQ51">
            <v>0</v>
          </cell>
          <cell r="HT51">
            <v>0</v>
          </cell>
          <cell r="HW51">
            <v>0</v>
          </cell>
          <cell r="HZ51">
            <v>0</v>
          </cell>
          <cell r="IC51">
            <v>0</v>
          </cell>
          <cell r="IF51">
            <v>0</v>
          </cell>
        </row>
        <row r="52">
          <cell r="GP52">
            <v>0</v>
          </cell>
          <cell r="GS52">
            <v>0</v>
          </cell>
          <cell r="GV52">
            <v>0</v>
          </cell>
          <cell r="GY52">
            <v>0</v>
          </cell>
          <cell r="HB52">
            <v>0</v>
          </cell>
          <cell r="HE52">
            <v>0</v>
          </cell>
          <cell r="HH52">
            <v>0</v>
          </cell>
          <cell r="HK52">
            <v>0</v>
          </cell>
          <cell r="HN52">
            <v>0</v>
          </cell>
          <cell r="HQ52">
            <v>0</v>
          </cell>
          <cell r="HT52">
            <v>0</v>
          </cell>
          <cell r="HW52">
            <v>0</v>
          </cell>
          <cell r="HZ52">
            <v>0</v>
          </cell>
          <cell r="IC52">
            <v>0</v>
          </cell>
          <cell r="IF52">
            <v>0</v>
          </cell>
        </row>
        <row r="53">
          <cell r="GP53">
            <v>0</v>
          </cell>
          <cell r="GS53">
            <v>0</v>
          </cell>
          <cell r="GV53">
            <v>0</v>
          </cell>
          <cell r="GY53">
            <v>0</v>
          </cell>
          <cell r="HB53">
            <v>0</v>
          </cell>
          <cell r="HE53">
            <v>0</v>
          </cell>
          <cell r="HH53">
            <v>0</v>
          </cell>
          <cell r="HK53">
            <v>0</v>
          </cell>
          <cell r="HN53">
            <v>0</v>
          </cell>
          <cell r="HQ53">
            <v>0</v>
          </cell>
          <cell r="HT53">
            <v>0</v>
          </cell>
          <cell r="HW53">
            <v>0</v>
          </cell>
          <cell r="HZ53">
            <v>0</v>
          </cell>
          <cell r="IC53">
            <v>0</v>
          </cell>
          <cell r="IF53">
            <v>0</v>
          </cell>
        </row>
        <row r="54">
          <cell r="GP54">
            <v>0</v>
          </cell>
          <cell r="GS54">
            <v>0</v>
          </cell>
          <cell r="GV54">
            <v>0</v>
          </cell>
          <cell r="GY54">
            <v>0</v>
          </cell>
          <cell r="HB54">
            <v>0</v>
          </cell>
          <cell r="HE54">
            <v>0</v>
          </cell>
          <cell r="HH54">
            <v>0</v>
          </cell>
          <cell r="HK54">
            <v>0</v>
          </cell>
          <cell r="HN54">
            <v>0</v>
          </cell>
          <cell r="HQ54">
            <v>0</v>
          </cell>
          <cell r="HT54">
            <v>0</v>
          </cell>
          <cell r="HW54">
            <v>0</v>
          </cell>
          <cell r="HZ54">
            <v>0</v>
          </cell>
          <cell r="IC54">
            <v>0</v>
          </cell>
          <cell r="IF54">
            <v>0</v>
          </cell>
        </row>
        <row r="55">
          <cell r="GP55">
            <v>0</v>
          </cell>
          <cell r="GS55">
            <v>0</v>
          </cell>
          <cell r="GV55">
            <v>0</v>
          </cell>
          <cell r="GY55">
            <v>0</v>
          </cell>
          <cell r="HB55">
            <v>0</v>
          </cell>
          <cell r="HE55">
            <v>0</v>
          </cell>
          <cell r="HH55">
            <v>0</v>
          </cell>
          <cell r="HK55">
            <v>0</v>
          </cell>
          <cell r="HN55">
            <v>0</v>
          </cell>
          <cell r="HQ55">
            <v>0</v>
          </cell>
          <cell r="HT55">
            <v>0</v>
          </cell>
          <cell r="HW55">
            <v>0</v>
          </cell>
          <cell r="HZ55">
            <v>0</v>
          </cell>
          <cell r="IC55">
            <v>0</v>
          </cell>
          <cell r="IF55">
            <v>0</v>
          </cell>
        </row>
        <row r="56">
          <cell r="GP56">
            <v>0</v>
          </cell>
          <cell r="GS56">
            <v>0</v>
          </cell>
          <cell r="GV56">
            <v>0</v>
          </cell>
          <cell r="GY56">
            <v>0</v>
          </cell>
          <cell r="HB56">
            <v>0</v>
          </cell>
          <cell r="HE56">
            <v>0</v>
          </cell>
          <cell r="HH56">
            <v>0</v>
          </cell>
          <cell r="HK56">
            <v>0</v>
          </cell>
          <cell r="HN56">
            <v>0</v>
          </cell>
          <cell r="HQ56">
            <v>0</v>
          </cell>
          <cell r="HT56">
            <v>0</v>
          </cell>
          <cell r="HW56">
            <v>0</v>
          </cell>
          <cell r="HZ56">
            <v>0</v>
          </cell>
          <cell r="IC56">
            <v>0</v>
          </cell>
          <cell r="IF56">
            <v>0</v>
          </cell>
        </row>
        <row r="57">
          <cell r="GP57">
            <v>0</v>
          </cell>
          <cell r="GS57">
            <v>0</v>
          </cell>
          <cell r="GV57">
            <v>0</v>
          </cell>
          <cell r="GY57">
            <v>0</v>
          </cell>
          <cell r="HB57">
            <v>0</v>
          </cell>
          <cell r="HE57">
            <v>0</v>
          </cell>
          <cell r="HH57">
            <v>0</v>
          </cell>
          <cell r="HK57">
            <v>0</v>
          </cell>
          <cell r="HN57">
            <v>0</v>
          </cell>
          <cell r="HQ57">
            <v>0</v>
          </cell>
          <cell r="HT57">
            <v>0</v>
          </cell>
          <cell r="HW57">
            <v>0</v>
          </cell>
          <cell r="HZ57">
            <v>0</v>
          </cell>
          <cell r="IC57">
            <v>0</v>
          </cell>
          <cell r="IF57">
            <v>0</v>
          </cell>
        </row>
        <row r="58">
          <cell r="GP58">
            <v>0</v>
          </cell>
          <cell r="GS58">
            <v>0</v>
          </cell>
          <cell r="GV58">
            <v>0</v>
          </cell>
          <cell r="GY58">
            <v>0</v>
          </cell>
          <cell r="HB58">
            <v>0</v>
          </cell>
          <cell r="HE58">
            <v>0</v>
          </cell>
          <cell r="HH58">
            <v>0</v>
          </cell>
          <cell r="HK58">
            <v>0</v>
          </cell>
          <cell r="HN58">
            <v>0</v>
          </cell>
          <cell r="HQ58">
            <v>0</v>
          </cell>
          <cell r="HT58">
            <v>0</v>
          </cell>
          <cell r="HW58">
            <v>0</v>
          </cell>
          <cell r="HZ58">
            <v>0</v>
          </cell>
          <cell r="IC58">
            <v>0</v>
          </cell>
          <cell r="IF58">
            <v>0</v>
          </cell>
        </row>
        <row r="59">
          <cell r="GP59">
            <v>0</v>
          </cell>
          <cell r="GS59">
            <v>0</v>
          </cell>
          <cell r="GV59">
            <v>0</v>
          </cell>
          <cell r="GY59">
            <v>0</v>
          </cell>
          <cell r="HB59">
            <v>0</v>
          </cell>
          <cell r="HE59">
            <v>0</v>
          </cell>
          <cell r="HH59">
            <v>0</v>
          </cell>
          <cell r="HK59">
            <v>0</v>
          </cell>
          <cell r="HN59">
            <v>0</v>
          </cell>
          <cell r="HQ59">
            <v>0</v>
          </cell>
          <cell r="HT59">
            <v>0</v>
          </cell>
          <cell r="HW59">
            <v>0</v>
          </cell>
          <cell r="HZ59">
            <v>0</v>
          </cell>
          <cell r="IC59">
            <v>0</v>
          </cell>
          <cell r="IF59">
            <v>0</v>
          </cell>
        </row>
        <row r="60">
          <cell r="GP60" t="str">
            <v>Auxiliary Boilers</v>
          </cell>
          <cell r="GQ60">
            <v>3000</v>
          </cell>
          <cell r="GR60">
            <v>5000</v>
          </cell>
          <cell r="GS60">
            <v>5000</v>
          </cell>
          <cell r="GT60">
            <v>3000</v>
          </cell>
          <cell r="GV60">
            <v>3000</v>
          </cell>
          <cell r="GW60">
            <v>3000</v>
          </cell>
          <cell r="GY60">
            <v>3000</v>
          </cell>
          <cell r="GZ60">
            <v>3000</v>
          </cell>
          <cell r="HB60">
            <v>3000</v>
          </cell>
          <cell r="HC60">
            <v>3000</v>
          </cell>
          <cell r="HE60">
            <v>3000</v>
          </cell>
          <cell r="HF60">
            <v>3000</v>
          </cell>
          <cell r="HH60">
            <v>3000</v>
          </cell>
          <cell r="HI60">
            <v>3000</v>
          </cell>
          <cell r="HK60">
            <v>3000</v>
          </cell>
          <cell r="HL60">
            <v>3000</v>
          </cell>
          <cell r="HN60">
            <v>3000</v>
          </cell>
          <cell r="HO60">
            <v>3000</v>
          </cell>
          <cell r="HQ60">
            <v>3000</v>
          </cell>
          <cell r="HR60">
            <v>3000</v>
          </cell>
          <cell r="HS60">
            <v>5000</v>
          </cell>
          <cell r="HT60">
            <v>5000</v>
          </cell>
          <cell r="HU60">
            <v>3000</v>
          </cell>
          <cell r="HW60">
            <v>3000</v>
          </cell>
          <cell r="HX60">
            <v>3000</v>
          </cell>
          <cell r="HZ60">
            <v>3000</v>
          </cell>
          <cell r="IA60">
            <v>3000</v>
          </cell>
          <cell r="IC60">
            <v>3000</v>
          </cell>
          <cell r="ID60">
            <v>3000</v>
          </cell>
          <cell r="IF60">
            <v>3000</v>
          </cell>
        </row>
        <row r="61">
          <cell r="GP61" t="str">
            <v>Auxiliary Boiler SCR</v>
          </cell>
          <cell r="GS61">
            <v>0</v>
          </cell>
          <cell r="GV61">
            <v>0</v>
          </cell>
          <cell r="GY61">
            <v>0</v>
          </cell>
          <cell r="HB61">
            <v>0</v>
          </cell>
          <cell r="HE61">
            <v>0</v>
          </cell>
          <cell r="HH61">
            <v>0</v>
          </cell>
          <cell r="HK61">
            <v>0</v>
          </cell>
          <cell r="HN61">
            <v>0</v>
          </cell>
          <cell r="HQ61">
            <v>0</v>
          </cell>
          <cell r="HT61">
            <v>0</v>
          </cell>
          <cell r="HW61">
            <v>0</v>
          </cell>
          <cell r="HZ61">
            <v>0</v>
          </cell>
          <cell r="IC61">
            <v>0</v>
          </cell>
          <cell r="IF61">
            <v>0</v>
          </cell>
        </row>
        <row r="62">
          <cell r="GP62" t="str">
            <v>Auxiliary Boiler Feed Pump</v>
          </cell>
          <cell r="GQ62">
            <v>500</v>
          </cell>
          <cell r="GS62">
            <v>500</v>
          </cell>
          <cell r="GT62">
            <v>500</v>
          </cell>
          <cell r="GV62">
            <v>500</v>
          </cell>
          <cell r="GW62">
            <v>500</v>
          </cell>
          <cell r="GY62">
            <v>500</v>
          </cell>
          <cell r="GZ62">
            <v>500</v>
          </cell>
          <cell r="HB62">
            <v>500</v>
          </cell>
          <cell r="HC62">
            <v>500</v>
          </cell>
          <cell r="HE62">
            <v>500</v>
          </cell>
          <cell r="HF62">
            <v>500</v>
          </cell>
          <cell r="HH62">
            <v>500</v>
          </cell>
          <cell r="HI62">
            <v>500</v>
          </cell>
          <cell r="HK62">
            <v>500</v>
          </cell>
          <cell r="HL62">
            <v>500</v>
          </cell>
          <cell r="HN62">
            <v>500</v>
          </cell>
          <cell r="HO62">
            <v>500</v>
          </cell>
          <cell r="HQ62">
            <v>500</v>
          </cell>
          <cell r="HR62">
            <v>500</v>
          </cell>
          <cell r="HT62">
            <v>500</v>
          </cell>
          <cell r="HU62">
            <v>500</v>
          </cell>
          <cell r="HW62">
            <v>500</v>
          </cell>
          <cell r="HX62">
            <v>500</v>
          </cell>
          <cell r="HZ62">
            <v>500</v>
          </cell>
          <cell r="IA62">
            <v>500</v>
          </cell>
          <cell r="IC62">
            <v>500</v>
          </cell>
          <cell r="ID62">
            <v>500</v>
          </cell>
          <cell r="IF62">
            <v>500</v>
          </cell>
        </row>
        <row r="63">
          <cell r="GP63" t="str">
            <v>Auxiliary Boiler Deaerator</v>
          </cell>
          <cell r="GS63">
            <v>0</v>
          </cell>
          <cell r="GV63">
            <v>0</v>
          </cell>
          <cell r="GY63">
            <v>0</v>
          </cell>
          <cell r="HB63">
            <v>0</v>
          </cell>
          <cell r="HE63">
            <v>0</v>
          </cell>
          <cell r="HH63">
            <v>0</v>
          </cell>
          <cell r="HK63">
            <v>0</v>
          </cell>
          <cell r="HN63">
            <v>0</v>
          </cell>
          <cell r="HQ63">
            <v>0</v>
          </cell>
          <cell r="HT63">
            <v>0</v>
          </cell>
          <cell r="HW63">
            <v>0</v>
          </cell>
          <cell r="HZ63">
            <v>0</v>
          </cell>
          <cell r="IC63">
            <v>0</v>
          </cell>
          <cell r="IF63">
            <v>0</v>
          </cell>
        </row>
        <row r="64">
          <cell r="GP64" t="str">
            <v>Deaerators</v>
          </cell>
          <cell r="GQ64">
            <v>100</v>
          </cell>
          <cell r="GS64">
            <v>100</v>
          </cell>
          <cell r="GT64">
            <v>100</v>
          </cell>
          <cell r="GV64">
            <v>100</v>
          </cell>
          <cell r="GW64">
            <v>100</v>
          </cell>
          <cell r="GY64">
            <v>100</v>
          </cell>
          <cell r="GZ64">
            <v>100</v>
          </cell>
          <cell r="HB64">
            <v>100</v>
          </cell>
          <cell r="HC64">
            <v>100</v>
          </cell>
          <cell r="HE64">
            <v>100</v>
          </cell>
          <cell r="HF64">
            <v>100</v>
          </cell>
          <cell r="HH64">
            <v>100</v>
          </cell>
          <cell r="HI64">
            <v>100</v>
          </cell>
          <cell r="HK64">
            <v>100</v>
          </cell>
          <cell r="HL64">
            <v>100</v>
          </cell>
          <cell r="HN64">
            <v>100</v>
          </cell>
          <cell r="HO64">
            <v>100</v>
          </cell>
          <cell r="HQ64">
            <v>100</v>
          </cell>
          <cell r="HR64">
            <v>100</v>
          </cell>
          <cell r="HT64">
            <v>100</v>
          </cell>
          <cell r="HU64">
            <v>100</v>
          </cell>
          <cell r="HW64">
            <v>100</v>
          </cell>
          <cell r="HX64">
            <v>100</v>
          </cell>
          <cell r="HZ64">
            <v>100</v>
          </cell>
          <cell r="IA64">
            <v>100</v>
          </cell>
          <cell r="IC64">
            <v>100</v>
          </cell>
          <cell r="ID64">
            <v>100</v>
          </cell>
          <cell r="IF64">
            <v>100</v>
          </cell>
        </row>
        <row r="65">
          <cell r="GP65" t="str">
            <v>ST Surface Condensers</v>
          </cell>
          <cell r="GQ65">
            <v>4000</v>
          </cell>
          <cell r="GR65">
            <v>100</v>
          </cell>
          <cell r="GS65">
            <v>100</v>
          </cell>
          <cell r="GT65">
            <v>4000</v>
          </cell>
          <cell r="GV65">
            <v>4000</v>
          </cell>
          <cell r="GW65">
            <v>4000</v>
          </cell>
          <cell r="GY65">
            <v>4000</v>
          </cell>
          <cell r="GZ65">
            <v>4000</v>
          </cell>
          <cell r="HB65">
            <v>4000</v>
          </cell>
          <cell r="HC65">
            <v>4000</v>
          </cell>
          <cell r="HE65">
            <v>4000</v>
          </cell>
          <cell r="HF65">
            <v>4000</v>
          </cell>
          <cell r="HH65">
            <v>4000</v>
          </cell>
          <cell r="HI65">
            <v>4000</v>
          </cell>
          <cell r="HK65">
            <v>4000</v>
          </cell>
          <cell r="HL65">
            <v>4000</v>
          </cell>
          <cell r="HN65">
            <v>4000</v>
          </cell>
          <cell r="HO65">
            <v>4000</v>
          </cell>
          <cell r="HQ65">
            <v>4000</v>
          </cell>
          <cell r="HR65">
            <v>4000</v>
          </cell>
          <cell r="HS65">
            <v>100</v>
          </cell>
          <cell r="HT65">
            <v>100</v>
          </cell>
          <cell r="HU65">
            <v>4000</v>
          </cell>
          <cell r="HW65">
            <v>4000</v>
          </cell>
          <cell r="HX65">
            <v>4000</v>
          </cell>
          <cell r="HZ65">
            <v>4000</v>
          </cell>
          <cell r="IA65">
            <v>4000</v>
          </cell>
          <cell r="IC65">
            <v>4000</v>
          </cell>
          <cell r="ID65">
            <v>4000</v>
          </cell>
          <cell r="IF65">
            <v>4000</v>
          </cell>
        </row>
        <row r="66">
          <cell r="GP66" t="str">
            <v>Titanium Tubes Option</v>
          </cell>
          <cell r="GS66">
            <v>0</v>
          </cell>
          <cell r="GV66">
            <v>0</v>
          </cell>
          <cell r="GY66">
            <v>0</v>
          </cell>
          <cell r="HB66">
            <v>0</v>
          </cell>
          <cell r="HE66">
            <v>0</v>
          </cell>
          <cell r="HH66">
            <v>0</v>
          </cell>
          <cell r="HK66">
            <v>0</v>
          </cell>
          <cell r="HN66">
            <v>0</v>
          </cell>
          <cell r="HQ66">
            <v>0</v>
          </cell>
          <cell r="HT66">
            <v>0</v>
          </cell>
          <cell r="HW66">
            <v>0</v>
          </cell>
          <cell r="HZ66">
            <v>0</v>
          </cell>
          <cell r="IC66">
            <v>0</v>
          </cell>
          <cell r="IF66">
            <v>0</v>
          </cell>
        </row>
        <row r="67">
          <cell r="GP67" t="str">
            <v>Air Removal Skid - Hogger only (Vac. Pumps Incl.w/Condr.)</v>
          </cell>
          <cell r="GQ67">
            <v>100</v>
          </cell>
          <cell r="GS67">
            <v>100</v>
          </cell>
          <cell r="GT67">
            <v>100</v>
          </cell>
          <cell r="GV67">
            <v>100</v>
          </cell>
          <cell r="GW67">
            <v>100</v>
          </cell>
          <cell r="GY67">
            <v>100</v>
          </cell>
          <cell r="GZ67">
            <v>100</v>
          </cell>
          <cell r="HB67">
            <v>100</v>
          </cell>
          <cell r="HC67">
            <v>100</v>
          </cell>
          <cell r="HE67">
            <v>100</v>
          </cell>
          <cell r="HF67">
            <v>100</v>
          </cell>
          <cell r="HH67">
            <v>100</v>
          </cell>
          <cell r="HI67">
            <v>100</v>
          </cell>
          <cell r="HK67">
            <v>100</v>
          </cell>
          <cell r="HL67">
            <v>100</v>
          </cell>
          <cell r="HN67">
            <v>100</v>
          </cell>
          <cell r="HO67">
            <v>100</v>
          </cell>
          <cell r="HQ67">
            <v>100</v>
          </cell>
          <cell r="HR67">
            <v>100</v>
          </cell>
          <cell r="HT67">
            <v>100</v>
          </cell>
          <cell r="HU67">
            <v>100</v>
          </cell>
          <cell r="HW67">
            <v>100</v>
          </cell>
          <cell r="HX67">
            <v>100</v>
          </cell>
          <cell r="HZ67">
            <v>100</v>
          </cell>
          <cell r="IA67">
            <v>100</v>
          </cell>
          <cell r="IC67">
            <v>100</v>
          </cell>
          <cell r="ID67">
            <v>100</v>
          </cell>
          <cell r="IF67">
            <v>100</v>
          </cell>
        </row>
        <row r="68">
          <cell r="GP68" t="str">
            <v>Air Removal Skid - Complete</v>
          </cell>
          <cell r="GQ68">
            <v>100</v>
          </cell>
          <cell r="GS68">
            <v>100</v>
          </cell>
          <cell r="GT68">
            <v>100</v>
          </cell>
          <cell r="GV68">
            <v>100</v>
          </cell>
          <cell r="GW68">
            <v>100</v>
          </cell>
          <cell r="GY68">
            <v>100</v>
          </cell>
          <cell r="GZ68">
            <v>100</v>
          </cell>
          <cell r="HB68">
            <v>100</v>
          </cell>
          <cell r="HC68">
            <v>100</v>
          </cell>
          <cell r="HE68">
            <v>100</v>
          </cell>
          <cell r="HF68">
            <v>100</v>
          </cell>
          <cell r="HH68">
            <v>100</v>
          </cell>
          <cell r="HI68">
            <v>100</v>
          </cell>
          <cell r="HK68">
            <v>100</v>
          </cell>
          <cell r="HL68">
            <v>100</v>
          </cell>
          <cell r="HN68">
            <v>100</v>
          </cell>
          <cell r="HO68">
            <v>100</v>
          </cell>
          <cell r="HQ68">
            <v>100</v>
          </cell>
          <cell r="HR68">
            <v>100</v>
          </cell>
          <cell r="HT68">
            <v>100</v>
          </cell>
          <cell r="HU68">
            <v>100</v>
          </cell>
          <cell r="HW68">
            <v>100</v>
          </cell>
          <cell r="HX68">
            <v>100</v>
          </cell>
          <cell r="HZ68">
            <v>100</v>
          </cell>
          <cell r="IA68">
            <v>100</v>
          </cell>
          <cell r="IC68">
            <v>100</v>
          </cell>
          <cell r="ID68">
            <v>100</v>
          </cell>
          <cell r="IF68">
            <v>100</v>
          </cell>
        </row>
        <row r="69">
          <cell r="GP69" t="str">
            <v>Air Cooled Condenser</v>
          </cell>
          <cell r="GQ69">
            <v>150000</v>
          </cell>
          <cell r="GS69">
            <v>150000</v>
          </cell>
          <cell r="GT69">
            <v>150000</v>
          </cell>
          <cell r="GV69">
            <v>150000</v>
          </cell>
          <cell r="GW69">
            <v>150000</v>
          </cell>
          <cell r="GY69">
            <v>150000</v>
          </cell>
          <cell r="GZ69">
            <v>150000</v>
          </cell>
          <cell r="HB69">
            <v>150000</v>
          </cell>
          <cell r="HC69">
            <v>150000</v>
          </cell>
          <cell r="HE69">
            <v>150000</v>
          </cell>
          <cell r="HF69">
            <v>150000</v>
          </cell>
          <cell r="HH69">
            <v>150000</v>
          </cell>
          <cell r="HI69">
            <v>150000</v>
          </cell>
          <cell r="HK69">
            <v>150000</v>
          </cell>
          <cell r="HL69">
            <v>150000</v>
          </cell>
          <cell r="HN69">
            <v>150000</v>
          </cell>
          <cell r="HO69">
            <v>150000</v>
          </cell>
          <cell r="HQ69">
            <v>150000</v>
          </cell>
          <cell r="HR69">
            <v>150000</v>
          </cell>
          <cell r="HT69">
            <v>150000</v>
          </cell>
          <cell r="HU69">
            <v>150000</v>
          </cell>
          <cell r="HW69">
            <v>150000</v>
          </cell>
          <cell r="HX69">
            <v>150000</v>
          </cell>
          <cell r="HZ69">
            <v>150000</v>
          </cell>
          <cell r="IA69">
            <v>150000</v>
          </cell>
          <cell r="IC69">
            <v>150000</v>
          </cell>
          <cell r="ID69">
            <v>150000</v>
          </cell>
          <cell r="IF69">
            <v>150000</v>
          </cell>
        </row>
        <row r="70">
          <cell r="GP70" t="str">
            <v>Cooling Tower</v>
          </cell>
          <cell r="GS70">
            <v>0</v>
          </cell>
          <cell r="GV70">
            <v>0</v>
          </cell>
          <cell r="GY70">
            <v>0</v>
          </cell>
          <cell r="HB70">
            <v>0</v>
          </cell>
          <cell r="HE70">
            <v>0</v>
          </cell>
          <cell r="HH70">
            <v>0</v>
          </cell>
          <cell r="HK70">
            <v>0</v>
          </cell>
          <cell r="HN70">
            <v>0</v>
          </cell>
          <cell r="HQ70">
            <v>0</v>
          </cell>
          <cell r="HT70">
            <v>0</v>
          </cell>
          <cell r="HW70">
            <v>0</v>
          </cell>
          <cell r="HZ70">
            <v>0</v>
          </cell>
          <cell r="IC70">
            <v>0</v>
          </cell>
          <cell r="IF70">
            <v>0</v>
          </cell>
        </row>
        <row r="71">
          <cell r="GP71" t="str">
            <v>Noise Attenuation Option</v>
          </cell>
          <cell r="GS71">
            <v>0</v>
          </cell>
          <cell r="GV71">
            <v>0</v>
          </cell>
          <cell r="GY71">
            <v>0</v>
          </cell>
          <cell r="HB71">
            <v>0</v>
          </cell>
          <cell r="HE71">
            <v>0</v>
          </cell>
          <cell r="HH71">
            <v>0</v>
          </cell>
          <cell r="HK71">
            <v>0</v>
          </cell>
          <cell r="HN71">
            <v>0</v>
          </cell>
          <cell r="HQ71">
            <v>0</v>
          </cell>
          <cell r="HT71">
            <v>0</v>
          </cell>
          <cell r="HW71">
            <v>0</v>
          </cell>
          <cell r="HZ71">
            <v>0</v>
          </cell>
          <cell r="IC71">
            <v>0</v>
          </cell>
          <cell r="IF71">
            <v>0</v>
          </cell>
        </row>
        <row r="72">
          <cell r="GP72" t="str">
            <v>Plume Abatement Option</v>
          </cell>
          <cell r="GS72">
            <v>0</v>
          </cell>
          <cell r="GV72">
            <v>0</v>
          </cell>
          <cell r="GY72">
            <v>0</v>
          </cell>
          <cell r="HB72">
            <v>0</v>
          </cell>
          <cell r="HE72">
            <v>0</v>
          </cell>
          <cell r="HH72">
            <v>0</v>
          </cell>
          <cell r="HK72">
            <v>0</v>
          </cell>
          <cell r="HN72">
            <v>0</v>
          </cell>
          <cell r="HQ72">
            <v>0</v>
          </cell>
          <cell r="HT72">
            <v>0</v>
          </cell>
          <cell r="HW72">
            <v>0</v>
          </cell>
          <cell r="HZ72">
            <v>0</v>
          </cell>
          <cell r="IC72">
            <v>0</v>
          </cell>
          <cell r="IF72">
            <v>0</v>
          </cell>
        </row>
        <row r="73">
          <cell r="GP73" t="str">
            <v>SS Pump Intake Screens</v>
          </cell>
          <cell r="GQ73">
            <v>200</v>
          </cell>
          <cell r="GS73">
            <v>200</v>
          </cell>
          <cell r="GV73">
            <v>0</v>
          </cell>
          <cell r="GY73">
            <v>0</v>
          </cell>
          <cell r="HB73">
            <v>0</v>
          </cell>
          <cell r="HE73">
            <v>0</v>
          </cell>
          <cell r="HH73">
            <v>0</v>
          </cell>
          <cell r="HK73">
            <v>0</v>
          </cell>
          <cell r="HN73">
            <v>0</v>
          </cell>
          <cell r="HQ73">
            <v>0</v>
          </cell>
          <cell r="HR73">
            <v>200</v>
          </cell>
          <cell r="HT73">
            <v>200</v>
          </cell>
          <cell r="HW73">
            <v>0</v>
          </cell>
          <cell r="HZ73">
            <v>0</v>
          </cell>
          <cell r="IC73">
            <v>0</v>
          </cell>
          <cell r="IF73">
            <v>0</v>
          </cell>
        </row>
        <row r="74">
          <cell r="GP74" t="str">
            <v>Travelling Screens</v>
          </cell>
          <cell r="GS74">
            <v>0</v>
          </cell>
          <cell r="GV74">
            <v>0</v>
          </cell>
          <cell r="GY74">
            <v>0</v>
          </cell>
          <cell r="HB74">
            <v>0</v>
          </cell>
          <cell r="HE74">
            <v>0</v>
          </cell>
          <cell r="HH74">
            <v>0</v>
          </cell>
          <cell r="HK74">
            <v>0</v>
          </cell>
          <cell r="HN74">
            <v>0</v>
          </cell>
          <cell r="HQ74">
            <v>0</v>
          </cell>
          <cell r="HT74">
            <v>0</v>
          </cell>
          <cell r="HW74">
            <v>0</v>
          </cell>
          <cell r="HZ74">
            <v>0</v>
          </cell>
          <cell r="IC74">
            <v>0</v>
          </cell>
          <cell r="IF74">
            <v>0</v>
          </cell>
        </row>
        <row r="75">
          <cell r="GP75" t="str">
            <v>Screen Wash Pump</v>
          </cell>
          <cell r="GS75">
            <v>0</v>
          </cell>
          <cell r="GV75">
            <v>0</v>
          </cell>
          <cell r="GY75">
            <v>0</v>
          </cell>
          <cell r="HB75">
            <v>0</v>
          </cell>
          <cell r="HE75">
            <v>0</v>
          </cell>
          <cell r="HH75">
            <v>0</v>
          </cell>
          <cell r="HK75">
            <v>0</v>
          </cell>
          <cell r="HN75">
            <v>0</v>
          </cell>
          <cell r="HQ75">
            <v>0</v>
          </cell>
          <cell r="HT75">
            <v>0</v>
          </cell>
          <cell r="HW75">
            <v>0</v>
          </cell>
          <cell r="HZ75">
            <v>0</v>
          </cell>
          <cell r="IC75">
            <v>0</v>
          </cell>
          <cell r="IF75">
            <v>0</v>
          </cell>
        </row>
        <row r="76">
          <cell r="GP76" t="str">
            <v>Plant Aux Cooling WSAC</v>
          </cell>
          <cell r="GQ76">
            <v>3600</v>
          </cell>
          <cell r="GS76">
            <v>3600</v>
          </cell>
          <cell r="GV76">
            <v>0</v>
          </cell>
          <cell r="GY76">
            <v>0</v>
          </cell>
          <cell r="HB76">
            <v>0</v>
          </cell>
          <cell r="HE76">
            <v>0</v>
          </cell>
          <cell r="HH76">
            <v>0</v>
          </cell>
          <cell r="HK76">
            <v>0</v>
          </cell>
          <cell r="HN76">
            <v>0</v>
          </cell>
          <cell r="HQ76">
            <v>0</v>
          </cell>
          <cell r="HR76">
            <v>3600</v>
          </cell>
          <cell r="HT76">
            <v>3600</v>
          </cell>
          <cell r="HW76">
            <v>0</v>
          </cell>
          <cell r="HZ76">
            <v>0</v>
          </cell>
          <cell r="IC76">
            <v>0</v>
          </cell>
          <cell r="IF76">
            <v>0</v>
          </cell>
        </row>
        <row r="77">
          <cell r="GP77" t="str">
            <v>GTG Aux Cooling WSAC</v>
          </cell>
          <cell r="GQ77">
            <v>3600</v>
          </cell>
          <cell r="GS77">
            <v>3600</v>
          </cell>
          <cell r="GV77">
            <v>0</v>
          </cell>
          <cell r="GY77">
            <v>0</v>
          </cell>
          <cell r="HB77">
            <v>0</v>
          </cell>
          <cell r="HE77">
            <v>0</v>
          </cell>
          <cell r="HH77">
            <v>0</v>
          </cell>
          <cell r="HK77">
            <v>0</v>
          </cell>
          <cell r="HN77">
            <v>0</v>
          </cell>
          <cell r="HQ77">
            <v>0</v>
          </cell>
          <cell r="HR77">
            <v>3600</v>
          </cell>
          <cell r="HT77">
            <v>3600</v>
          </cell>
          <cell r="HW77">
            <v>0</v>
          </cell>
          <cell r="HZ77">
            <v>0</v>
          </cell>
          <cell r="IC77">
            <v>0</v>
          </cell>
          <cell r="IF77">
            <v>0</v>
          </cell>
        </row>
        <row r="78">
          <cell r="GP78" t="str">
            <v>BOP Aux Fin Fan Coolers</v>
          </cell>
          <cell r="GQ78">
            <v>5200</v>
          </cell>
          <cell r="GS78">
            <v>5200</v>
          </cell>
          <cell r="GV78">
            <v>0</v>
          </cell>
          <cell r="GY78">
            <v>0</v>
          </cell>
          <cell r="HB78">
            <v>0</v>
          </cell>
          <cell r="HE78">
            <v>0</v>
          </cell>
          <cell r="HH78">
            <v>0</v>
          </cell>
          <cell r="HK78">
            <v>0</v>
          </cell>
          <cell r="HN78">
            <v>0</v>
          </cell>
          <cell r="HQ78">
            <v>0</v>
          </cell>
          <cell r="HR78">
            <v>5200</v>
          </cell>
          <cell r="HT78">
            <v>5200</v>
          </cell>
          <cell r="HW78">
            <v>0</v>
          </cell>
          <cell r="HZ78">
            <v>0</v>
          </cell>
          <cell r="IC78">
            <v>0</v>
          </cell>
          <cell r="IF78">
            <v>0</v>
          </cell>
        </row>
        <row r="79">
          <cell r="GP79" t="str">
            <v>GTG Aux Fin Fan Coolers</v>
          </cell>
          <cell r="GQ79">
            <v>5200</v>
          </cell>
          <cell r="GS79">
            <v>5200</v>
          </cell>
          <cell r="GV79">
            <v>0</v>
          </cell>
          <cell r="GY79">
            <v>0</v>
          </cell>
          <cell r="HB79">
            <v>0</v>
          </cell>
          <cell r="HE79">
            <v>0</v>
          </cell>
          <cell r="HH79">
            <v>0</v>
          </cell>
          <cell r="HK79">
            <v>0</v>
          </cell>
          <cell r="HN79">
            <v>0</v>
          </cell>
          <cell r="HQ79">
            <v>0</v>
          </cell>
          <cell r="HR79">
            <v>5200</v>
          </cell>
          <cell r="HT79">
            <v>5200</v>
          </cell>
          <cell r="HW79">
            <v>0</v>
          </cell>
          <cell r="HZ79">
            <v>0</v>
          </cell>
          <cell r="IC79">
            <v>0</v>
          </cell>
          <cell r="IF79">
            <v>0</v>
          </cell>
        </row>
        <row r="80">
          <cell r="GP80" t="str">
            <v>Fin-Tube to Air (LMS100)</v>
          </cell>
          <cell r="GS80">
            <v>0</v>
          </cell>
          <cell r="GV80">
            <v>0</v>
          </cell>
          <cell r="GY80">
            <v>0</v>
          </cell>
          <cell r="HB80">
            <v>0</v>
          </cell>
          <cell r="HE80">
            <v>0</v>
          </cell>
          <cell r="HH80">
            <v>0</v>
          </cell>
          <cell r="HK80">
            <v>0</v>
          </cell>
          <cell r="HN80">
            <v>0</v>
          </cell>
          <cell r="HQ80">
            <v>0</v>
          </cell>
          <cell r="HT80">
            <v>0</v>
          </cell>
          <cell r="HW80">
            <v>0</v>
          </cell>
          <cell r="HZ80">
            <v>0</v>
          </cell>
          <cell r="IC80">
            <v>0</v>
          </cell>
          <cell r="IF80">
            <v>0</v>
          </cell>
        </row>
        <row r="81">
          <cell r="GP81" t="str">
            <v>CCW Plate and Frame HX</v>
          </cell>
          <cell r="GQ81">
            <v>0</v>
          </cell>
          <cell r="GS81">
            <v>0</v>
          </cell>
          <cell r="GT81">
            <v>0</v>
          </cell>
          <cell r="GV81">
            <v>0</v>
          </cell>
          <cell r="GW81">
            <v>0</v>
          </cell>
          <cell r="GY81">
            <v>0</v>
          </cell>
          <cell r="GZ81">
            <v>0</v>
          </cell>
          <cell r="HB81">
            <v>0</v>
          </cell>
          <cell r="HC81">
            <v>0</v>
          </cell>
          <cell r="HE81">
            <v>0</v>
          </cell>
          <cell r="HF81">
            <v>0</v>
          </cell>
          <cell r="HH81">
            <v>0</v>
          </cell>
          <cell r="HI81">
            <v>0</v>
          </cell>
          <cell r="HK81">
            <v>0</v>
          </cell>
          <cell r="HL81">
            <v>0</v>
          </cell>
          <cell r="HN81">
            <v>0</v>
          </cell>
          <cell r="HO81">
            <v>0</v>
          </cell>
          <cell r="HQ81">
            <v>0</v>
          </cell>
          <cell r="HR81">
            <v>0</v>
          </cell>
          <cell r="HT81">
            <v>0</v>
          </cell>
          <cell r="HU81">
            <v>0</v>
          </cell>
          <cell r="HW81">
            <v>0</v>
          </cell>
          <cell r="HX81">
            <v>0</v>
          </cell>
          <cell r="HZ81">
            <v>0</v>
          </cell>
          <cell r="IA81">
            <v>0</v>
          </cell>
          <cell r="IC81">
            <v>0</v>
          </cell>
          <cell r="ID81">
            <v>0</v>
          </cell>
          <cell r="IF81">
            <v>0</v>
          </cell>
        </row>
        <row r="82">
          <cell r="GP82" t="str">
            <v>CCW Shell and Tube HX</v>
          </cell>
          <cell r="GQ82">
            <v>300</v>
          </cell>
          <cell r="GS82">
            <v>300</v>
          </cell>
          <cell r="GV82">
            <v>0</v>
          </cell>
          <cell r="GY82">
            <v>0</v>
          </cell>
          <cell r="HB82">
            <v>0</v>
          </cell>
          <cell r="HE82">
            <v>0</v>
          </cell>
          <cell r="HH82">
            <v>0</v>
          </cell>
          <cell r="HK82">
            <v>0</v>
          </cell>
          <cell r="HN82">
            <v>0</v>
          </cell>
          <cell r="HQ82">
            <v>0</v>
          </cell>
          <cell r="HR82">
            <v>300</v>
          </cell>
          <cell r="HT82">
            <v>300</v>
          </cell>
          <cell r="HW82">
            <v>0</v>
          </cell>
          <cell r="HZ82">
            <v>0</v>
          </cell>
          <cell r="IC82">
            <v>0</v>
          </cell>
          <cell r="IF82">
            <v>0</v>
          </cell>
        </row>
        <row r="83">
          <cell r="GP83" t="str">
            <v>HP/IP HRSG Boiler Feed Pump (Ring-Section)</v>
          </cell>
          <cell r="GQ83">
            <v>0</v>
          </cell>
          <cell r="GS83">
            <v>0</v>
          </cell>
          <cell r="GT83">
            <v>0</v>
          </cell>
          <cell r="GV83">
            <v>0</v>
          </cell>
          <cell r="GW83">
            <v>0</v>
          </cell>
          <cell r="GY83">
            <v>0</v>
          </cell>
          <cell r="GZ83">
            <v>0</v>
          </cell>
          <cell r="HB83">
            <v>0</v>
          </cell>
          <cell r="HC83">
            <v>0</v>
          </cell>
          <cell r="HE83">
            <v>0</v>
          </cell>
          <cell r="HF83">
            <v>0</v>
          </cell>
          <cell r="HH83">
            <v>0</v>
          </cell>
          <cell r="HI83">
            <v>0</v>
          </cell>
          <cell r="HK83">
            <v>0</v>
          </cell>
          <cell r="HL83">
            <v>0</v>
          </cell>
          <cell r="HN83">
            <v>0</v>
          </cell>
          <cell r="HO83">
            <v>0</v>
          </cell>
          <cell r="HQ83">
            <v>0</v>
          </cell>
          <cell r="HR83">
            <v>0</v>
          </cell>
          <cell r="HT83">
            <v>0</v>
          </cell>
          <cell r="HU83">
            <v>0</v>
          </cell>
          <cell r="HW83">
            <v>0</v>
          </cell>
          <cell r="HX83">
            <v>0</v>
          </cell>
          <cell r="HZ83">
            <v>0</v>
          </cell>
          <cell r="IA83">
            <v>0</v>
          </cell>
          <cell r="IC83">
            <v>0</v>
          </cell>
          <cell r="ID83">
            <v>0</v>
          </cell>
          <cell r="IF83">
            <v>0</v>
          </cell>
        </row>
        <row r="84">
          <cell r="GP84" t="str">
            <v>HP/IP HRSG Boiler Feed Pump (Horizontally Split)</v>
          </cell>
          <cell r="GQ84">
            <v>0</v>
          </cell>
          <cell r="GS84">
            <v>0</v>
          </cell>
          <cell r="GT84">
            <v>0</v>
          </cell>
          <cell r="GV84">
            <v>0</v>
          </cell>
          <cell r="GW84">
            <v>0</v>
          </cell>
          <cell r="GY84">
            <v>0</v>
          </cell>
          <cell r="GZ84">
            <v>0</v>
          </cell>
          <cell r="HB84">
            <v>0</v>
          </cell>
          <cell r="HC84">
            <v>0</v>
          </cell>
          <cell r="HE84">
            <v>0</v>
          </cell>
          <cell r="HF84">
            <v>0</v>
          </cell>
          <cell r="HH84">
            <v>0</v>
          </cell>
          <cell r="HI84">
            <v>0</v>
          </cell>
          <cell r="HK84">
            <v>0</v>
          </cell>
          <cell r="HL84">
            <v>0</v>
          </cell>
          <cell r="HN84">
            <v>0</v>
          </cell>
          <cell r="HO84">
            <v>0</v>
          </cell>
          <cell r="HQ84">
            <v>0</v>
          </cell>
          <cell r="HR84">
            <v>0</v>
          </cell>
          <cell r="HT84">
            <v>0</v>
          </cell>
          <cell r="HU84">
            <v>0</v>
          </cell>
          <cell r="HW84">
            <v>0</v>
          </cell>
          <cell r="HX84">
            <v>0</v>
          </cell>
          <cell r="HZ84">
            <v>0</v>
          </cell>
          <cell r="IA84">
            <v>0</v>
          </cell>
          <cell r="IC84">
            <v>0</v>
          </cell>
          <cell r="ID84">
            <v>0</v>
          </cell>
          <cell r="IF84">
            <v>0</v>
          </cell>
        </row>
        <row r="85">
          <cell r="GP85" t="str">
            <v>Circulating/Cooling Water Pump</v>
          </cell>
          <cell r="GQ85">
            <v>0</v>
          </cell>
          <cell r="GS85">
            <v>0</v>
          </cell>
          <cell r="GT85">
            <v>0</v>
          </cell>
          <cell r="GV85">
            <v>0</v>
          </cell>
          <cell r="GW85">
            <v>0</v>
          </cell>
          <cell r="GY85">
            <v>0</v>
          </cell>
          <cell r="GZ85">
            <v>0</v>
          </cell>
          <cell r="HB85">
            <v>0</v>
          </cell>
          <cell r="HC85">
            <v>0</v>
          </cell>
          <cell r="HE85">
            <v>0</v>
          </cell>
          <cell r="HF85">
            <v>0</v>
          </cell>
          <cell r="HH85">
            <v>0</v>
          </cell>
          <cell r="HI85">
            <v>0</v>
          </cell>
          <cell r="HK85">
            <v>0</v>
          </cell>
          <cell r="HL85">
            <v>0</v>
          </cell>
          <cell r="HN85">
            <v>0</v>
          </cell>
          <cell r="HO85">
            <v>0</v>
          </cell>
          <cell r="HQ85">
            <v>0</v>
          </cell>
          <cell r="HR85">
            <v>0</v>
          </cell>
          <cell r="HT85">
            <v>0</v>
          </cell>
          <cell r="HU85">
            <v>0</v>
          </cell>
          <cell r="HW85">
            <v>0</v>
          </cell>
          <cell r="HX85">
            <v>0</v>
          </cell>
          <cell r="HZ85">
            <v>0</v>
          </cell>
          <cell r="IA85">
            <v>0</v>
          </cell>
          <cell r="IC85">
            <v>0</v>
          </cell>
          <cell r="ID85">
            <v>0</v>
          </cell>
          <cell r="IF85">
            <v>0</v>
          </cell>
        </row>
        <row r="86">
          <cell r="GP86" t="str">
            <v>Auxiliary Cooling Water Pump</v>
          </cell>
          <cell r="GQ86">
            <v>0</v>
          </cell>
          <cell r="GS86">
            <v>0</v>
          </cell>
          <cell r="GT86">
            <v>0</v>
          </cell>
          <cell r="GV86">
            <v>0</v>
          </cell>
          <cell r="GW86">
            <v>0</v>
          </cell>
          <cell r="GY86">
            <v>0</v>
          </cell>
          <cell r="GZ86">
            <v>0</v>
          </cell>
          <cell r="HB86">
            <v>0</v>
          </cell>
          <cell r="HC86">
            <v>0</v>
          </cell>
          <cell r="HE86">
            <v>0</v>
          </cell>
          <cell r="HF86">
            <v>0</v>
          </cell>
          <cell r="HH86">
            <v>0</v>
          </cell>
          <cell r="HI86">
            <v>0</v>
          </cell>
          <cell r="HK86">
            <v>0</v>
          </cell>
          <cell r="HL86">
            <v>0</v>
          </cell>
          <cell r="HN86">
            <v>0</v>
          </cell>
          <cell r="HO86">
            <v>0</v>
          </cell>
          <cell r="HQ86">
            <v>0</v>
          </cell>
          <cell r="HR86">
            <v>0</v>
          </cell>
          <cell r="HT86">
            <v>0</v>
          </cell>
          <cell r="HU86">
            <v>0</v>
          </cell>
          <cell r="HW86">
            <v>0</v>
          </cell>
          <cell r="HX86">
            <v>0</v>
          </cell>
          <cell r="HZ86">
            <v>0</v>
          </cell>
          <cell r="IA86">
            <v>0</v>
          </cell>
          <cell r="IC86">
            <v>0</v>
          </cell>
          <cell r="ID86">
            <v>0</v>
          </cell>
          <cell r="IF86">
            <v>0</v>
          </cell>
        </row>
        <row r="87">
          <cell r="GP87" t="str">
            <v>Condensate Hotwell Pump</v>
          </cell>
          <cell r="GQ87">
            <v>0</v>
          </cell>
          <cell r="GS87">
            <v>0</v>
          </cell>
          <cell r="GT87">
            <v>0</v>
          </cell>
          <cell r="GV87">
            <v>0</v>
          </cell>
          <cell r="GW87">
            <v>0</v>
          </cell>
          <cell r="GY87">
            <v>0</v>
          </cell>
          <cell r="GZ87">
            <v>0</v>
          </cell>
          <cell r="HB87">
            <v>0</v>
          </cell>
          <cell r="HC87">
            <v>0</v>
          </cell>
          <cell r="HE87">
            <v>0</v>
          </cell>
          <cell r="HF87">
            <v>0</v>
          </cell>
          <cell r="HH87">
            <v>0</v>
          </cell>
          <cell r="HI87">
            <v>0</v>
          </cell>
          <cell r="HK87">
            <v>0</v>
          </cell>
          <cell r="HL87">
            <v>0</v>
          </cell>
          <cell r="HN87">
            <v>0</v>
          </cell>
          <cell r="HO87">
            <v>0</v>
          </cell>
          <cell r="HQ87">
            <v>0</v>
          </cell>
          <cell r="HR87">
            <v>0</v>
          </cell>
          <cell r="HT87">
            <v>0</v>
          </cell>
          <cell r="HU87">
            <v>0</v>
          </cell>
          <cell r="HW87">
            <v>0</v>
          </cell>
          <cell r="HX87">
            <v>0</v>
          </cell>
          <cell r="HZ87">
            <v>0</v>
          </cell>
          <cell r="IA87">
            <v>0</v>
          </cell>
          <cell r="IC87">
            <v>0</v>
          </cell>
          <cell r="ID87">
            <v>0</v>
          </cell>
          <cell r="IF87">
            <v>0</v>
          </cell>
        </row>
        <row r="88">
          <cell r="GP88" t="str">
            <v>Demin Water Forwarding Pump</v>
          </cell>
          <cell r="GQ88">
            <v>0</v>
          </cell>
          <cell r="GS88">
            <v>0</v>
          </cell>
          <cell r="GT88">
            <v>0</v>
          </cell>
          <cell r="GV88">
            <v>0</v>
          </cell>
          <cell r="GW88">
            <v>0</v>
          </cell>
          <cell r="GY88">
            <v>0</v>
          </cell>
          <cell r="GZ88">
            <v>0</v>
          </cell>
          <cell r="HB88">
            <v>0</v>
          </cell>
          <cell r="HC88">
            <v>0</v>
          </cell>
          <cell r="HE88">
            <v>0</v>
          </cell>
          <cell r="HF88">
            <v>0</v>
          </cell>
          <cell r="HH88">
            <v>0</v>
          </cell>
          <cell r="HI88">
            <v>0</v>
          </cell>
          <cell r="HK88">
            <v>0</v>
          </cell>
          <cell r="HL88">
            <v>0</v>
          </cell>
          <cell r="HN88">
            <v>0</v>
          </cell>
          <cell r="HO88">
            <v>0</v>
          </cell>
          <cell r="HQ88">
            <v>0</v>
          </cell>
          <cell r="HR88">
            <v>0</v>
          </cell>
          <cell r="HT88">
            <v>0</v>
          </cell>
          <cell r="HU88">
            <v>0</v>
          </cell>
          <cell r="HW88">
            <v>0</v>
          </cell>
          <cell r="HX88">
            <v>0</v>
          </cell>
          <cell r="HZ88">
            <v>0</v>
          </cell>
          <cell r="IA88">
            <v>0</v>
          </cell>
          <cell r="IC88">
            <v>0</v>
          </cell>
          <cell r="ID88">
            <v>0</v>
          </cell>
          <cell r="IF88">
            <v>0</v>
          </cell>
        </row>
        <row r="89">
          <cell r="GP89" t="str">
            <v>NOx Injection Pumps</v>
          </cell>
          <cell r="GQ89">
            <v>100</v>
          </cell>
          <cell r="GS89">
            <v>100</v>
          </cell>
          <cell r="GT89">
            <v>100</v>
          </cell>
          <cell r="GV89">
            <v>100</v>
          </cell>
          <cell r="GW89">
            <v>100</v>
          </cell>
          <cell r="GY89">
            <v>100</v>
          </cell>
          <cell r="GZ89">
            <v>100</v>
          </cell>
          <cell r="HB89">
            <v>100</v>
          </cell>
          <cell r="HC89">
            <v>100</v>
          </cell>
          <cell r="HE89">
            <v>100</v>
          </cell>
          <cell r="HF89">
            <v>100</v>
          </cell>
          <cell r="HH89">
            <v>100</v>
          </cell>
          <cell r="HI89">
            <v>100</v>
          </cell>
          <cell r="HK89">
            <v>100</v>
          </cell>
          <cell r="HL89">
            <v>100</v>
          </cell>
          <cell r="HN89">
            <v>100</v>
          </cell>
          <cell r="HO89">
            <v>100</v>
          </cell>
          <cell r="HQ89">
            <v>100</v>
          </cell>
          <cell r="HR89">
            <v>100</v>
          </cell>
          <cell r="HT89">
            <v>100</v>
          </cell>
          <cell r="HU89">
            <v>100</v>
          </cell>
          <cell r="HW89">
            <v>100</v>
          </cell>
          <cell r="HX89">
            <v>100</v>
          </cell>
          <cell r="HZ89">
            <v>100</v>
          </cell>
          <cell r="IA89">
            <v>100</v>
          </cell>
          <cell r="IC89">
            <v>100</v>
          </cell>
          <cell r="ID89">
            <v>100</v>
          </cell>
          <cell r="IF89">
            <v>100</v>
          </cell>
        </row>
        <row r="90">
          <cell r="GP90" t="str">
            <v>LP Economizer Recirc Pump</v>
          </cell>
          <cell r="GS90">
            <v>0</v>
          </cell>
          <cell r="GV90">
            <v>0</v>
          </cell>
          <cell r="GY90">
            <v>0</v>
          </cell>
          <cell r="HB90">
            <v>0</v>
          </cell>
          <cell r="HE90">
            <v>0</v>
          </cell>
          <cell r="HH90">
            <v>0</v>
          </cell>
          <cell r="HK90">
            <v>0</v>
          </cell>
          <cell r="HN90">
            <v>0</v>
          </cell>
          <cell r="HQ90">
            <v>0</v>
          </cell>
          <cell r="HT90">
            <v>0</v>
          </cell>
          <cell r="HW90">
            <v>0</v>
          </cell>
          <cell r="HZ90">
            <v>0</v>
          </cell>
          <cell r="IC90">
            <v>0</v>
          </cell>
          <cell r="IF90">
            <v>0</v>
          </cell>
        </row>
        <row r="91">
          <cell r="GP91" t="str">
            <v>Misc. Alloy Pump 1</v>
          </cell>
          <cell r="GQ91">
            <v>0</v>
          </cell>
          <cell r="GS91">
            <v>0</v>
          </cell>
          <cell r="GT91">
            <v>0</v>
          </cell>
          <cell r="GV91">
            <v>0</v>
          </cell>
          <cell r="GW91">
            <v>0</v>
          </cell>
          <cell r="GY91">
            <v>0</v>
          </cell>
          <cell r="GZ91">
            <v>0</v>
          </cell>
          <cell r="HB91">
            <v>0</v>
          </cell>
          <cell r="HC91">
            <v>0</v>
          </cell>
          <cell r="HE91">
            <v>0</v>
          </cell>
          <cell r="HF91">
            <v>0</v>
          </cell>
          <cell r="HH91">
            <v>0</v>
          </cell>
          <cell r="HI91">
            <v>0</v>
          </cell>
          <cell r="HK91">
            <v>0</v>
          </cell>
          <cell r="HL91">
            <v>0</v>
          </cell>
          <cell r="HN91">
            <v>0</v>
          </cell>
          <cell r="HO91">
            <v>0</v>
          </cell>
          <cell r="HQ91">
            <v>0</v>
          </cell>
          <cell r="HR91">
            <v>0</v>
          </cell>
          <cell r="HT91">
            <v>0</v>
          </cell>
          <cell r="HU91">
            <v>0</v>
          </cell>
          <cell r="HW91">
            <v>0</v>
          </cell>
          <cell r="HX91">
            <v>0</v>
          </cell>
          <cell r="HZ91">
            <v>0</v>
          </cell>
          <cell r="IA91">
            <v>0</v>
          </cell>
          <cell r="IC91">
            <v>0</v>
          </cell>
          <cell r="ID91">
            <v>0</v>
          </cell>
          <cell r="IF91">
            <v>0</v>
          </cell>
        </row>
        <row r="92">
          <cell r="GP92" t="str">
            <v>Misc. Alloy Pump 2</v>
          </cell>
          <cell r="GQ92">
            <v>0</v>
          </cell>
          <cell r="GS92">
            <v>0</v>
          </cell>
          <cell r="GT92">
            <v>0</v>
          </cell>
          <cell r="GV92">
            <v>0</v>
          </cell>
          <cell r="GW92">
            <v>0</v>
          </cell>
          <cell r="GY92">
            <v>0</v>
          </cell>
          <cell r="GZ92">
            <v>0</v>
          </cell>
          <cell r="HB92">
            <v>0</v>
          </cell>
          <cell r="HC92">
            <v>0</v>
          </cell>
          <cell r="HE92">
            <v>0</v>
          </cell>
          <cell r="HF92">
            <v>0</v>
          </cell>
          <cell r="HH92">
            <v>0</v>
          </cell>
          <cell r="HI92">
            <v>0</v>
          </cell>
          <cell r="HK92">
            <v>0</v>
          </cell>
          <cell r="HL92">
            <v>0</v>
          </cell>
          <cell r="HN92">
            <v>0</v>
          </cell>
          <cell r="HO92">
            <v>0</v>
          </cell>
          <cell r="HQ92">
            <v>0</v>
          </cell>
          <cell r="HR92">
            <v>0</v>
          </cell>
          <cell r="HT92">
            <v>0</v>
          </cell>
          <cell r="HU92">
            <v>0</v>
          </cell>
          <cell r="HW92">
            <v>0</v>
          </cell>
          <cell r="HX92">
            <v>0</v>
          </cell>
          <cell r="HZ92">
            <v>0</v>
          </cell>
          <cell r="IA92">
            <v>0</v>
          </cell>
          <cell r="IC92">
            <v>0</v>
          </cell>
          <cell r="ID92">
            <v>0</v>
          </cell>
          <cell r="IF92">
            <v>0</v>
          </cell>
        </row>
        <row r="93">
          <cell r="GP93" t="str">
            <v>Misc. Alloy Pump 3</v>
          </cell>
          <cell r="GQ93">
            <v>0</v>
          </cell>
          <cell r="GS93">
            <v>0</v>
          </cell>
          <cell r="GT93">
            <v>0</v>
          </cell>
          <cell r="GV93">
            <v>0</v>
          </cell>
          <cell r="GW93">
            <v>0</v>
          </cell>
          <cell r="GY93">
            <v>0</v>
          </cell>
          <cell r="GZ93">
            <v>0</v>
          </cell>
          <cell r="HB93">
            <v>0</v>
          </cell>
          <cell r="HC93">
            <v>0</v>
          </cell>
          <cell r="HE93">
            <v>0</v>
          </cell>
          <cell r="HF93">
            <v>0</v>
          </cell>
          <cell r="HH93">
            <v>0</v>
          </cell>
          <cell r="HI93">
            <v>0</v>
          </cell>
          <cell r="HK93">
            <v>0</v>
          </cell>
          <cell r="HL93">
            <v>0</v>
          </cell>
          <cell r="HN93">
            <v>0</v>
          </cell>
          <cell r="HO93">
            <v>0</v>
          </cell>
          <cell r="HQ93">
            <v>0</v>
          </cell>
          <cell r="HR93">
            <v>0</v>
          </cell>
          <cell r="HT93">
            <v>0</v>
          </cell>
          <cell r="HU93">
            <v>0</v>
          </cell>
          <cell r="HW93">
            <v>0</v>
          </cell>
          <cell r="HX93">
            <v>0</v>
          </cell>
          <cell r="HZ93">
            <v>0</v>
          </cell>
          <cell r="IA93">
            <v>0</v>
          </cell>
          <cell r="IC93">
            <v>0</v>
          </cell>
          <cell r="ID93">
            <v>0</v>
          </cell>
          <cell r="IF93">
            <v>0</v>
          </cell>
        </row>
        <row r="94">
          <cell r="GP94" t="str">
            <v>BOP Closed Cooling Water Pump</v>
          </cell>
          <cell r="GQ94">
            <v>0</v>
          </cell>
          <cell r="GS94">
            <v>0</v>
          </cell>
          <cell r="GT94">
            <v>0</v>
          </cell>
          <cell r="GV94">
            <v>0</v>
          </cell>
          <cell r="GW94">
            <v>0</v>
          </cell>
          <cell r="GY94">
            <v>0</v>
          </cell>
          <cell r="GZ94">
            <v>0</v>
          </cell>
          <cell r="HB94">
            <v>0</v>
          </cell>
          <cell r="HC94">
            <v>0</v>
          </cell>
          <cell r="HE94">
            <v>0</v>
          </cell>
          <cell r="HF94">
            <v>0</v>
          </cell>
          <cell r="HH94">
            <v>0</v>
          </cell>
          <cell r="HI94">
            <v>0</v>
          </cell>
          <cell r="HK94">
            <v>0</v>
          </cell>
          <cell r="HL94">
            <v>0</v>
          </cell>
          <cell r="HN94">
            <v>0</v>
          </cell>
          <cell r="HO94">
            <v>0</v>
          </cell>
          <cell r="HQ94">
            <v>0</v>
          </cell>
          <cell r="HR94">
            <v>0</v>
          </cell>
          <cell r="HT94">
            <v>0</v>
          </cell>
          <cell r="HU94">
            <v>0</v>
          </cell>
          <cell r="HW94">
            <v>0</v>
          </cell>
          <cell r="HX94">
            <v>0</v>
          </cell>
          <cell r="HZ94">
            <v>0</v>
          </cell>
          <cell r="IA94">
            <v>0</v>
          </cell>
          <cell r="IC94">
            <v>0</v>
          </cell>
          <cell r="ID94">
            <v>0</v>
          </cell>
          <cell r="IF94">
            <v>0</v>
          </cell>
        </row>
        <row r="95">
          <cell r="GP95" t="str">
            <v>Service Water Pump</v>
          </cell>
          <cell r="GQ95">
            <v>100</v>
          </cell>
          <cell r="GS95">
            <v>100</v>
          </cell>
          <cell r="GT95">
            <v>100</v>
          </cell>
          <cell r="GV95">
            <v>100</v>
          </cell>
          <cell r="GW95">
            <v>100</v>
          </cell>
          <cell r="GY95">
            <v>100</v>
          </cell>
          <cell r="GZ95">
            <v>100</v>
          </cell>
          <cell r="HB95">
            <v>100</v>
          </cell>
          <cell r="HC95">
            <v>100</v>
          </cell>
          <cell r="HE95">
            <v>100</v>
          </cell>
          <cell r="HF95">
            <v>100</v>
          </cell>
          <cell r="HH95">
            <v>100</v>
          </cell>
          <cell r="HI95">
            <v>100</v>
          </cell>
          <cell r="HK95">
            <v>100</v>
          </cell>
          <cell r="HL95">
            <v>100</v>
          </cell>
          <cell r="HN95">
            <v>100</v>
          </cell>
          <cell r="HO95">
            <v>100</v>
          </cell>
          <cell r="HQ95">
            <v>100</v>
          </cell>
          <cell r="HR95">
            <v>100</v>
          </cell>
          <cell r="HT95">
            <v>100</v>
          </cell>
          <cell r="HU95">
            <v>100</v>
          </cell>
          <cell r="HW95">
            <v>100</v>
          </cell>
          <cell r="HX95">
            <v>100</v>
          </cell>
          <cell r="HZ95">
            <v>100</v>
          </cell>
          <cell r="IA95">
            <v>100</v>
          </cell>
          <cell r="IC95">
            <v>100</v>
          </cell>
          <cell r="ID95">
            <v>100</v>
          </cell>
          <cell r="IF95">
            <v>100</v>
          </cell>
        </row>
        <row r="96">
          <cell r="GP96" t="str">
            <v>Evap Cooler Makeup Pump</v>
          </cell>
          <cell r="GQ96">
            <v>100</v>
          </cell>
          <cell r="GS96">
            <v>100</v>
          </cell>
          <cell r="GT96">
            <v>100</v>
          </cell>
          <cell r="GV96">
            <v>100</v>
          </cell>
          <cell r="GW96">
            <v>100</v>
          </cell>
          <cell r="GY96">
            <v>100</v>
          </cell>
          <cell r="GZ96">
            <v>100</v>
          </cell>
          <cell r="HB96">
            <v>100</v>
          </cell>
          <cell r="HC96">
            <v>100</v>
          </cell>
          <cell r="HE96">
            <v>100</v>
          </cell>
          <cell r="HF96">
            <v>100</v>
          </cell>
          <cell r="HH96">
            <v>100</v>
          </cell>
          <cell r="HI96">
            <v>100</v>
          </cell>
          <cell r="HK96">
            <v>100</v>
          </cell>
          <cell r="HL96">
            <v>100</v>
          </cell>
          <cell r="HN96">
            <v>100</v>
          </cell>
          <cell r="HO96">
            <v>100</v>
          </cell>
          <cell r="HQ96">
            <v>100</v>
          </cell>
          <cell r="HR96">
            <v>100</v>
          </cell>
          <cell r="HT96">
            <v>100</v>
          </cell>
          <cell r="HU96">
            <v>100</v>
          </cell>
          <cell r="HW96">
            <v>100</v>
          </cell>
          <cell r="HX96">
            <v>100</v>
          </cell>
          <cell r="HZ96">
            <v>100</v>
          </cell>
          <cell r="IA96">
            <v>100</v>
          </cell>
          <cell r="IC96">
            <v>100</v>
          </cell>
          <cell r="ID96">
            <v>100</v>
          </cell>
          <cell r="IF96">
            <v>100</v>
          </cell>
        </row>
        <row r="97">
          <cell r="GP97" t="str">
            <v>Evap Cooler Circ Pump</v>
          </cell>
          <cell r="GQ97">
            <v>0</v>
          </cell>
          <cell r="GS97">
            <v>0</v>
          </cell>
          <cell r="GT97">
            <v>0</v>
          </cell>
          <cell r="GV97">
            <v>0</v>
          </cell>
          <cell r="GW97">
            <v>0</v>
          </cell>
          <cell r="GY97">
            <v>0</v>
          </cell>
          <cell r="GZ97">
            <v>0</v>
          </cell>
          <cell r="HB97">
            <v>0</v>
          </cell>
          <cell r="HC97">
            <v>0</v>
          </cell>
          <cell r="HE97">
            <v>0</v>
          </cell>
          <cell r="HF97">
            <v>0</v>
          </cell>
          <cell r="HH97">
            <v>0</v>
          </cell>
          <cell r="HI97">
            <v>0</v>
          </cell>
          <cell r="HK97">
            <v>0</v>
          </cell>
          <cell r="HL97">
            <v>0</v>
          </cell>
          <cell r="HN97">
            <v>0</v>
          </cell>
          <cell r="HO97">
            <v>0</v>
          </cell>
          <cell r="HQ97">
            <v>0</v>
          </cell>
          <cell r="HR97">
            <v>0</v>
          </cell>
          <cell r="HT97">
            <v>0</v>
          </cell>
          <cell r="HU97">
            <v>0</v>
          </cell>
          <cell r="HW97">
            <v>0</v>
          </cell>
          <cell r="HX97">
            <v>0</v>
          </cell>
          <cell r="HZ97">
            <v>0</v>
          </cell>
          <cell r="IA97">
            <v>0</v>
          </cell>
          <cell r="IC97">
            <v>0</v>
          </cell>
          <cell r="ID97">
            <v>0</v>
          </cell>
          <cell r="IF97">
            <v>0</v>
          </cell>
        </row>
        <row r="98">
          <cell r="GP98" t="str">
            <v>Cooling Tower Makeup Pump</v>
          </cell>
          <cell r="GQ98">
            <v>0</v>
          </cell>
          <cell r="GS98">
            <v>0</v>
          </cell>
          <cell r="GT98">
            <v>0</v>
          </cell>
          <cell r="GV98">
            <v>0</v>
          </cell>
          <cell r="GW98">
            <v>0</v>
          </cell>
          <cell r="GY98">
            <v>0</v>
          </cell>
          <cell r="GZ98">
            <v>0</v>
          </cell>
          <cell r="HB98">
            <v>0</v>
          </cell>
          <cell r="HC98">
            <v>0</v>
          </cell>
          <cell r="HE98">
            <v>0</v>
          </cell>
          <cell r="HF98">
            <v>0</v>
          </cell>
          <cell r="HH98">
            <v>0</v>
          </cell>
          <cell r="HI98">
            <v>0</v>
          </cell>
          <cell r="HK98">
            <v>0</v>
          </cell>
          <cell r="HL98">
            <v>0</v>
          </cell>
          <cell r="HN98">
            <v>0</v>
          </cell>
          <cell r="HO98">
            <v>0</v>
          </cell>
          <cell r="HQ98">
            <v>0</v>
          </cell>
          <cell r="HR98">
            <v>0</v>
          </cell>
          <cell r="HT98">
            <v>0</v>
          </cell>
          <cell r="HU98">
            <v>0</v>
          </cell>
          <cell r="HW98">
            <v>0</v>
          </cell>
          <cell r="HX98">
            <v>0</v>
          </cell>
          <cell r="HZ98">
            <v>0</v>
          </cell>
          <cell r="IA98">
            <v>0</v>
          </cell>
          <cell r="IC98">
            <v>0</v>
          </cell>
          <cell r="ID98">
            <v>0</v>
          </cell>
          <cell r="IF98">
            <v>0</v>
          </cell>
        </row>
        <row r="99">
          <cell r="GP99" t="str">
            <v>Raw Water Pump</v>
          </cell>
          <cell r="GQ99">
            <v>0</v>
          </cell>
          <cell r="GS99">
            <v>0</v>
          </cell>
          <cell r="GT99">
            <v>0</v>
          </cell>
          <cell r="GV99">
            <v>0</v>
          </cell>
          <cell r="GW99">
            <v>0</v>
          </cell>
          <cell r="GY99">
            <v>0</v>
          </cell>
          <cell r="GZ99">
            <v>0</v>
          </cell>
          <cell r="HB99">
            <v>0</v>
          </cell>
          <cell r="HC99">
            <v>0</v>
          </cell>
          <cell r="HE99">
            <v>0</v>
          </cell>
          <cell r="HF99">
            <v>0</v>
          </cell>
          <cell r="HH99">
            <v>0</v>
          </cell>
          <cell r="HI99">
            <v>0</v>
          </cell>
          <cell r="HK99">
            <v>0</v>
          </cell>
          <cell r="HL99">
            <v>0</v>
          </cell>
          <cell r="HN99">
            <v>0</v>
          </cell>
          <cell r="HO99">
            <v>0</v>
          </cell>
          <cell r="HQ99">
            <v>0</v>
          </cell>
          <cell r="HR99">
            <v>0</v>
          </cell>
          <cell r="HT99">
            <v>0</v>
          </cell>
          <cell r="HU99">
            <v>0</v>
          </cell>
          <cell r="HW99">
            <v>0</v>
          </cell>
          <cell r="HX99">
            <v>0</v>
          </cell>
          <cell r="HZ99">
            <v>0</v>
          </cell>
          <cell r="IA99">
            <v>0</v>
          </cell>
          <cell r="IC99">
            <v>0</v>
          </cell>
          <cell r="ID99">
            <v>0</v>
          </cell>
          <cell r="IF99">
            <v>0</v>
          </cell>
        </row>
        <row r="100">
          <cell r="GP100" t="str">
            <v>Fuel Oil Unloading Pump</v>
          </cell>
          <cell r="GQ100">
            <v>100</v>
          </cell>
          <cell r="GS100">
            <v>100</v>
          </cell>
          <cell r="GT100">
            <v>100</v>
          </cell>
          <cell r="GV100">
            <v>100</v>
          </cell>
          <cell r="GW100">
            <v>100</v>
          </cell>
          <cell r="GY100">
            <v>100</v>
          </cell>
          <cell r="GZ100">
            <v>100</v>
          </cell>
          <cell r="HB100">
            <v>100</v>
          </cell>
          <cell r="HC100">
            <v>100</v>
          </cell>
          <cell r="HE100">
            <v>100</v>
          </cell>
          <cell r="HF100">
            <v>100</v>
          </cell>
          <cell r="HH100">
            <v>100</v>
          </cell>
          <cell r="HI100">
            <v>100</v>
          </cell>
          <cell r="HK100">
            <v>100</v>
          </cell>
          <cell r="HL100">
            <v>100</v>
          </cell>
          <cell r="HN100">
            <v>100</v>
          </cell>
          <cell r="HO100">
            <v>100</v>
          </cell>
          <cell r="HQ100">
            <v>100</v>
          </cell>
          <cell r="HR100">
            <v>100</v>
          </cell>
          <cell r="HT100">
            <v>100</v>
          </cell>
          <cell r="HU100">
            <v>100</v>
          </cell>
          <cell r="HW100">
            <v>100</v>
          </cell>
          <cell r="HX100">
            <v>100</v>
          </cell>
          <cell r="HZ100">
            <v>100</v>
          </cell>
          <cell r="IA100">
            <v>100</v>
          </cell>
          <cell r="IC100">
            <v>100</v>
          </cell>
          <cell r="ID100">
            <v>100</v>
          </cell>
          <cell r="IF100">
            <v>100</v>
          </cell>
        </row>
        <row r="101">
          <cell r="GP101" t="str">
            <v>Fuel Oil Forwarding Pump</v>
          </cell>
          <cell r="GQ101">
            <v>0</v>
          </cell>
          <cell r="GS101">
            <v>0</v>
          </cell>
          <cell r="GT101">
            <v>0</v>
          </cell>
          <cell r="GV101">
            <v>0</v>
          </cell>
          <cell r="GW101">
            <v>0</v>
          </cell>
          <cell r="GY101">
            <v>0</v>
          </cell>
          <cell r="GZ101">
            <v>0</v>
          </cell>
          <cell r="HB101">
            <v>0</v>
          </cell>
          <cell r="HC101">
            <v>0</v>
          </cell>
          <cell r="HE101">
            <v>0</v>
          </cell>
          <cell r="HF101">
            <v>0</v>
          </cell>
          <cell r="HH101">
            <v>0</v>
          </cell>
          <cell r="HI101">
            <v>0</v>
          </cell>
          <cell r="HK101">
            <v>0</v>
          </cell>
          <cell r="HL101">
            <v>0</v>
          </cell>
          <cell r="HN101">
            <v>0</v>
          </cell>
          <cell r="HO101">
            <v>0</v>
          </cell>
          <cell r="HQ101">
            <v>0</v>
          </cell>
          <cell r="HR101">
            <v>0</v>
          </cell>
          <cell r="HT101">
            <v>0</v>
          </cell>
          <cell r="HU101">
            <v>0</v>
          </cell>
          <cell r="HW101">
            <v>0</v>
          </cell>
          <cell r="HX101">
            <v>0</v>
          </cell>
          <cell r="HZ101">
            <v>0</v>
          </cell>
          <cell r="IA101">
            <v>0</v>
          </cell>
          <cell r="IC101">
            <v>0</v>
          </cell>
          <cell r="ID101">
            <v>0</v>
          </cell>
          <cell r="IF101">
            <v>0</v>
          </cell>
        </row>
        <row r="102">
          <cell r="GP102" t="str">
            <v>Waste Water Pump</v>
          </cell>
          <cell r="GQ102">
            <v>100</v>
          </cell>
          <cell r="GS102">
            <v>100</v>
          </cell>
          <cell r="GT102">
            <v>100</v>
          </cell>
          <cell r="GV102">
            <v>100</v>
          </cell>
          <cell r="GW102">
            <v>100</v>
          </cell>
          <cell r="GY102">
            <v>100</v>
          </cell>
          <cell r="GZ102">
            <v>100</v>
          </cell>
          <cell r="HB102">
            <v>100</v>
          </cell>
          <cell r="HC102">
            <v>100</v>
          </cell>
          <cell r="HE102">
            <v>100</v>
          </cell>
          <cell r="HF102">
            <v>100</v>
          </cell>
          <cell r="HH102">
            <v>100</v>
          </cell>
          <cell r="HI102">
            <v>100</v>
          </cell>
          <cell r="HK102">
            <v>100</v>
          </cell>
          <cell r="HL102">
            <v>100</v>
          </cell>
          <cell r="HN102">
            <v>100</v>
          </cell>
          <cell r="HO102">
            <v>100</v>
          </cell>
          <cell r="HQ102">
            <v>100</v>
          </cell>
          <cell r="HR102">
            <v>100</v>
          </cell>
          <cell r="HT102">
            <v>100</v>
          </cell>
          <cell r="HU102">
            <v>100</v>
          </cell>
          <cell r="HW102">
            <v>100</v>
          </cell>
          <cell r="HX102">
            <v>100</v>
          </cell>
          <cell r="HZ102">
            <v>100</v>
          </cell>
          <cell r="IA102">
            <v>100</v>
          </cell>
          <cell r="IC102">
            <v>100</v>
          </cell>
          <cell r="ID102">
            <v>100</v>
          </cell>
          <cell r="IF102">
            <v>100</v>
          </cell>
        </row>
        <row r="103">
          <cell r="GP103" t="str">
            <v>RO Feed Pump</v>
          </cell>
          <cell r="GQ103">
            <v>0</v>
          </cell>
          <cell r="GS103">
            <v>0</v>
          </cell>
          <cell r="GT103">
            <v>0</v>
          </cell>
          <cell r="GV103">
            <v>0</v>
          </cell>
          <cell r="GW103">
            <v>0</v>
          </cell>
          <cell r="GY103">
            <v>0</v>
          </cell>
          <cell r="GZ103">
            <v>0</v>
          </cell>
          <cell r="HB103">
            <v>0</v>
          </cell>
          <cell r="HC103">
            <v>0</v>
          </cell>
          <cell r="HE103">
            <v>0</v>
          </cell>
          <cell r="HF103">
            <v>0</v>
          </cell>
          <cell r="HH103">
            <v>0</v>
          </cell>
          <cell r="HI103">
            <v>0</v>
          </cell>
          <cell r="HK103">
            <v>0</v>
          </cell>
          <cell r="HL103">
            <v>0</v>
          </cell>
          <cell r="HN103">
            <v>0</v>
          </cell>
          <cell r="HO103">
            <v>0</v>
          </cell>
          <cell r="HQ103">
            <v>0</v>
          </cell>
          <cell r="HR103">
            <v>0</v>
          </cell>
          <cell r="HT103">
            <v>0</v>
          </cell>
          <cell r="HU103">
            <v>0</v>
          </cell>
          <cell r="HW103">
            <v>0</v>
          </cell>
          <cell r="HX103">
            <v>0</v>
          </cell>
          <cell r="HZ103">
            <v>0</v>
          </cell>
          <cell r="IA103">
            <v>0</v>
          </cell>
          <cell r="IC103">
            <v>0</v>
          </cell>
          <cell r="ID103">
            <v>0</v>
          </cell>
          <cell r="IF103">
            <v>0</v>
          </cell>
        </row>
        <row r="104">
          <cell r="GP104" t="str">
            <v>Demin Feed Pump</v>
          </cell>
          <cell r="GQ104">
            <v>0</v>
          </cell>
          <cell r="GS104">
            <v>0</v>
          </cell>
          <cell r="GT104">
            <v>0</v>
          </cell>
          <cell r="GV104">
            <v>0</v>
          </cell>
          <cell r="GW104">
            <v>0</v>
          </cell>
          <cell r="GY104">
            <v>0</v>
          </cell>
          <cell r="GZ104">
            <v>0</v>
          </cell>
          <cell r="HB104">
            <v>0</v>
          </cell>
          <cell r="HC104">
            <v>0</v>
          </cell>
          <cell r="HE104">
            <v>0</v>
          </cell>
          <cell r="HF104">
            <v>0</v>
          </cell>
          <cell r="HH104">
            <v>0</v>
          </cell>
          <cell r="HI104">
            <v>0</v>
          </cell>
          <cell r="HK104">
            <v>0</v>
          </cell>
          <cell r="HL104">
            <v>0</v>
          </cell>
          <cell r="HN104">
            <v>0</v>
          </cell>
          <cell r="HO104">
            <v>0</v>
          </cell>
          <cell r="HQ104">
            <v>0</v>
          </cell>
          <cell r="HR104">
            <v>0</v>
          </cell>
          <cell r="HT104">
            <v>0</v>
          </cell>
          <cell r="HU104">
            <v>0</v>
          </cell>
          <cell r="HW104">
            <v>0</v>
          </cell>
          <cell r="HX104">
            <v>0</v>
          </cell>
          <cell r="HZ104">
            <v>0</v>
          </cell>
          <cell r="IA104">
            <v>0</v>
          </cell>
          <cell r="IC104">
            <v>0</v>
          </cell>
          <cell r="ID104">
            <v>0</v>
          </cell>
          <cell r="IF104">
            <v>0</v>
          </cell>
        </row>
        <row r="105">
          <cell r="GP105" t="str">
            <v>Plant Aux CCW Pump</v>
          </cell>
          <cell r="GQ105">
            <v>0</v>
          </cell>
          <cell r="GS105">
            <v>0</v>
          </cell>
          <cell r="GT105">
            <v>0</v>
          </cell>
          <cell r="GV105">
            <v>0</v>
          </cell>
          <cell r="GW105">
            <v>0</v>
          </cell>
          <cell r="GY105">
            <v>0</v>
          </cell>
          <cell r="GZ105">
            <v>0</v>
          </cell>
          <cell r="HB105">
            <v>0</v>
          </cell>
          <cell r="HC105">
            <v>0</v>
          </cell>
          <cell r="HE105">
            <v>0</v>
          </cell>
          <cell r="HF105">
            <v>0</v>
          </cell>
          <cell r="HH105">
            <v>0</v>
          </cell>
          <cell r="HI105">
            <v>0</v>
          </cell>
          <cell r="HK105">
            <v>0</v>
          </cell>
          <cell r="HL105">
            <v>0</v>
          </cell>
          <cell r="HN105">
            <v>0</v>
          </cell>
          <cell r="HO105">
            <v>0</v>
          </cell>
          <cell r="HQ105">
            <v>0</v>
          </cell>
          <cell r="HR105">
            <v>0</v>
          </cell>
          <cell r="HT105">
            <v>0</v>
          </cell>
          <cell r="HU105">
            <v>0</v>
          </cell>
          <cell r="HW105">
            <v>0</v>
          </cell>
          <cell r="HX105">
            <v>0</v>
          </cell>
          <cell r="HZ105">
            <v>0</v>
          </cell>
          <cell r="IA105">
            <v>0</v>
          </cell>
          <cell r="IC105">
            <v>0</v>
          </cell>
          <cell r="ID105">
            <v>0</v>
          </cell>
          <cell r="IF105">
            <v>0</v>
          </cell>
        </row>
        <row r="106">
          <cell r="GP106" t="str">
            <v>GTG Aux CCW Pump</v>
          </cell>
          <cell r="GQ106">
            <v>200</v>
          </cell>
          <cell r="GS106">
            <v>200</v>
          </cell>
          <cell r="GT106">
            <v>200</v>
          </cell>
          <cell r="GV106">
            <v>200</v>
          </cell>
          <cell r="GW106">
            <v>200</v>
          </cell>
          <cell r="GY106">
            <v>200</v>
          </cell>
          <cell r="GZ106">
            <v>200</v>
          </cell>
          <cell r="HB106">
            <v>200</v>
          </cell>
          <cell r="HC106">
            <v>200</v>
          </cell>
          <cell r="HE106">
            <v>200</v>
          </cell>
          <cell r="HF106">
            <v>200</v>
          </cell>
          <cell r="HH106">
            <v>200</v>
          </cell>
          <cell r="HI106">
            <v>200</v>
          </cell>
          <cell r="HK106">
            <v>200</v>
          </cell>
          <cell r="HL106">
            <v>200</v>
          </cell>
          <cell r="HN106">
            <v>200</v>
          </cell>
          <cell r="HO106">
            <v>200</v>
          </cell>
          <cell r="HQ106">
            <v>200</v>
          </cell>
          <cell r="HR106">
            <v>200</v>
          </cell>
          <cell r="HT106">
            <v>200</v>
          </cell>
          <cell r="HU106">
            <v>200</v>
          </cell>
          <cell r="HW106">
            <v>200</v>
          </cell>
          <cell r="HX106">
            <v>200</v>
          </cell>
          <cell r="HZ106">
            <v>200</v>
          </cell>
          <cell r="IA106">
            <v>200</v>
          </cell>
          <cell r="IC106">
            <v>200</v>
          </cell>
          <cell r="ID106">
            <v>200</v>
          </cell>
          <cell r="IF106">
            <v>200</v>
          </cell>
        </row>
        <row r="107">
          <cell r="GP107" t="str">
            <v>User Defined</v>
          </cell>
          <cell r="GQ107">
            <v>0</v>
          </cell>
          <cell r="GS107">
            <v>0</v>
          </cell>
          <cell r="GT107">
            <v>0</v>
          </cell>
          <cell r="GV107">
            <v>0</v>
          </cell>
          <cell r="GW107">
            <v>0</v>
          </cell>
          <cell r="GY107">
            <v>0</v>
          </cell>
          <cell r="GZ107">
            <v>0</v>
          </cell>
          <cell r="HB107">
            <v>0</v>
          </cell>
          <cell r="HC107">
            <v>0</v>
          </cell>
          <cell r="HE107">
            <v>0</v>
          </cell>
          <cell r="HF107">
            <v>0</v>
          </cell>
          <cell r="HH107">
            <v>0</v>
          </cell>
          <cell r="HI107">
            <v>0</v>
          </cell>
          <cell r="HK107">
            <v>0</v>
          </cell>
          <cell r="HL107">
            <v>0</v>
          </cell>
          <cell r="HN107">
            <v>0</v>
          </cell>
          <cell r="HO107">
            <v>0</v>
          </cell>
          <cell r="HQ107">
            <v>0</v>
          </cell>
          <cell r="HR107">
            <v>0</v>
          </cell>
          <cell r="HT107">
            <v>0</v>
          </cell>
          <cell r="HU107">
            <v>0</v>
          </cell>
          <cell r="HW107">
            <v>0</v>
          </cell>
          <cell r="HX107">
            <v>0</v>
          </cell>
          <cell r="HZ107">
            <v>0</v>
          </cell>
          <cell r="IA107">
            <v>0</v>
          </cell>
          <cell r="IC107">
            <v>0</v>
          </cell>
          <cell r="ID107">
            <v>0</v>
          </cell>
          <cell r="IF107">
            <v>0</v>
          </cell>
        </row>
        <row r="108">
          <cell r="GP108" t="str">
            <v>Blowdown Sump Pump</v>
          </cell>
          <cell r="GQ108">
            <v>0</v>
          </cell>
          <cell r="GS108">
            <v>0</v>
          </cell>
          <cell r="GT108">
            <v>0</v>
          </cell>
          <cell r="GV108">
            <v>0</v>
          </cell>
          <cell r="GW108">
            <v>0</v>
          </cell>
          <cell r="GY108">
            <v>0</v>
          </cell>
          <cell r="GZ108">
            <v>0</v>
          </cell>
          <cell r="HB108">
            <v>0</v>
          </cell>
          <cell r="HC108">
            <v>0</v>
          </cell>
          <cell r="HE108">
            <v>0</v>
          </cell>
          <cell r="HF108">
            <v>0</v>
          </cell>
          <cell r="HH108">
            <v>0</v>
          </cell>
          <cell r="HI108">
            <v>0</v>
          </cell>
          <cell r="HK108">
            <v>0</v>
          </cell>
          <cell r="HL108">
            <v>0</v>
          </cell>
          <cell r="HN108">
            <v>0</v>
          </cell>
          <cell r="HO108">
            <v>0</v>
          </cell>
          <cell r="HQ108">
            <v>0</v>
          </cell>
          <cell r="HR108">
            <v>0</v>
          </cell>
          <cell r="HT108">
            <v>0</v>
          </cell>
          <cell r="HU108">
            <v>0</v>
          </cell>
          <cell r="HW108">
            <v>0</v>
          </cell>
          <cell r="HX108">
            <v>0</v>
          </cell>
          <cell r="HZ108">
            <v>0</v>
          </cell>
          <cell r="IA108">
            <v>0</v>
          </cell>
          <cell r="IC108">
            <v>0</v>
          </cell>
          <cell r="ID108">
            <v>0</v>
          </cell>
          <cell r="IF108">
            <v>0</v>
          </cell>
        </row>
        <row r="109">
          <cell r="GP109" t="str">
            <v>Chemical Sump Pump</v>
          </cell>
          <cell r="GQ109">
            <v>0</v>
          </cell>
          <cell r="GS109">
            <v>0</v>
          </cell>
          <cell r="GT109">
            <v>0</v>
          </cell>
          <cell r="GV109">
            <v>0</v>
          </cell>
          <cell r="GW109">
            <v>0</v>
          </cell>
          <cell r="GY109">
            <v>0</v>
          </cell>
          <cell r="GZ109">
            <v>0</v>
          </cell>
          <cell r="HB109">
            <v>0</v>
          </cell>
          <cell r="HC109">
            <v>0</v>
          </cell>
          <cell r="HE109">
            <v>0</v>
          </cell>
          <cell r="HF109">
            <v>0</v>
          </cell>
          <cell r="HH109">
            <v>0</v>
          </cell>
          <cell r="HI109">
            <v>0</v>
          </cell>
          <cell r="HK109">
            <v>0</v>
          </cell>
          <cell r="HL109">
            <v>0</v>
          </cell>
          <cell r="HN109">
            <v>0</v>
          </cell>
          <cell r="HO109">
            <v>0</v>
          </cell>
          <cell r="HQ109">
            <v>0</v>
          </cell>
          <cell r="HR109">
            <v>0</v>
          </cell>
          <cell r="HT109">
            <v>0</v>
          </cell>
          <cell r="HU109">
            <v>0</v>
          </cell>
          <cell r="HW109">
            <v>0</v>
          </cell>
          <cell r="HX109">
            <v>0</v>
          </cell>
          <cell r="HZ109">
            <v>0</v>
          </cell>
          <cell r="IA109">
            <v>0</v>
          </cell>
          <cell r="IC109">
            <v>0</v>
          </cell>
          <cell r="ID109">
            <v>0</v>
          </cell>
          <cell r="IF109">
            <v>0</v>
          </cell>
        </row>
        <row r="110">
          <cell r="GP110" t="str">
            <v>Recycle Water Sump Pump</v>
          </cell>
          <cell r="GQ110">
            <v>0</v>
          </cell>
          <cell r="GS110">
            <v>0</v>
          </cell>
          <cell r="GT110">
            <v>0</v>
          </cell>
          <cell r="GV110">
            <v>0</v>
          </cell>
          <cell r="GW110">
            <v>0</v>
          </cell>
          <cell r="GY110">
            <v>0</v>
          </cell>
          <cell r="GZ110">
            <v>0</v>
          </cell>
          <cell r="HB110">
            <v>0</v>
          </cell>
          <cell r="HC110">
            <v>0</v>
          </cell>
          <cell r="HE110">
            <v>0</v>
          </cell>
          <cell r="HF110">
            <v>0</v>
          </cell>
          <cell r="HH110">
            <v>0</v>
          </cell>
          <cell r="HI110">
            <v>0</v>
          </cell>
          <cell r="HK110">
            <v>0</v>
          </cell>
          <cell r="HL110">
            <v>0</v>
          </cell>
          <cell r="HN110">
            <v>0</v>
          </cell>
          <cell r="HO110">
            <v>0</v>
          </cell>
          <cell r="HQ110">
            <v>0</v>
          </cell>
          <cell r="HR110">
            <v>0</v>
          </cell>
          <cell r="HT110">
            <v>0</v>
          </cell>
          <cell r="HU110">
            <v>0</v>
          </cell>
          <cell r="HW110">
            <v>0</v>
          </cell>
          <cell r="HX110">
            <v>0</v>
          </cell>
          <cell r="HZ110">
            <v>0</v>
          </cell>
          <cell r="IA110">
            <v>0</v>
          </cell>
          <cell r="IC110">
            <v>0</v>
          </cell>
          <cell r="ID110">
            <v>0</v>
          </cell>
          <cell r="IF110">
            <v>0</v>
          </cell>
        </row>
        <row r="111">
          <cell r="GP111" t="str">
            <v>Oily Water Sump Pump</v>
          </cell>
          <cell r="GQ111">
            <v>0</v>
          </cell>
          <cell r="GS111">
            <v>0</v>
          </cell>
          <cell r="GT111">
            <v>0</v>
          </cell>
          <cell r="GV111">
            <v>0</v>
          </cell>
          <cell r="GW111">
            <v>0</v>
          </cell>
          <cell r="GY111">
            <v>0</v>
          </cell>
          <cell r="GZ111">
            <v>0</v>
          </cell>
          <cell r="HB111">
            <v>0</v>
          </cell>
          <cell r="HC111">
            <v>0</v>
          </cell>
          <cell r="HE111">
            <v>0</v>
          </cell>
          <cell r="HF111">
            <v>0</v>
          </cell>
          <cell r="HH111">
            <v>0</v>
          </cell>
          <cell r="HI111">
            <v>0</v>
          </cell>
          <cell r="HK111">
            <v>0</v>
          </cell>
          <cell r="HL111">
            <v>0</v>
          </cell>
          <cell r="HN111">
            <v>0</v>
          </cell>
          <cell r="HO111">
            <v>0</v>
          </cell>
          <cell r="HQ111">
            <v>0</v>
          </cell>
          <cell r="HR111">
            <v>0</v>
          </cell>
          <cell r="HT111">
            <v>0</v>
          </cell>
          <cell r="HU111">
            <v>0</v>
          </cell>
          <cell r="HW111">
            <v>0</v>
          </cell>
          <cell r="HX111">
            <v>0</v>
          </cell>
          <cell r="HZ111">
            <v>0</v>
          </cell>
          <cell r="IA111">
            <v>0</v>
          </cell>
          <cell r="IC111">
            <v>0</v>
          </cell>
          <cell r="ID111">
            <v>0</v>
          </cell>
          <cell r="IF111">
            <v>0</v>
          </cell>
        </row>
        <row r="112">
          <cell r="GP112" t="str">
            <v>Misc Sump Pump 1</v>
          </cell>
          <cell r="GQ112">
            <v>0</v>
          </cell>
          <cell r="GS112">
            <v>0</v>
          </cell>
          <cell r="GT112">
            <v>0</v>
          </cell>
          <cell r="GV112">
            <v>0</v>
          </cell>
          <cell r="GW112">
            <v>0</v>
          </cell>
          <cell r="GY112">
            <v>0</v>
          </cell>
          <cell r="GZ112">
            <v>0</v>
          </cell>
          <cell r="HB112">
            <v>0</v>
          </cell>
          <cell r="HC112">
            <v>0</v>
          </cell>
          <cell r="HE112">
            <v>0</v>
          </cell>
          <cell r="HF112">
            <v>0</v>
          </cell>
          <cell r="HH112">
            <v>0</v>
          </cell>
          <cell r="HI112">
            <v>0</v>
          </cell>
          <cell r="HK112">
            <v>0</v>
          </cell>
          <cell r="HL112">
            <v>0</v>
          </cell>
          <cell r="HN112">
            <v>0</v>
          </cell>
          <cell r="HO112">
            <v>0</v>
          </cell>
          <cell r="HQ112">
            <v>0</v>
          </cell>
          <cell r="HR112">
            <v>0</v>
          </cell>
          <cell r="HT112">
            <v>0</v>
          </cell>
          <cell r="HU112">
            <v>0</v>
          </cell>
          <cell r="HW112">
            <v>0</v>
          </cell>
          <cell r="HX112">
            <v>0</v>
          </cell>
          <cell r="HZ112">
            <v>0</v>
          </cell>
          <cell r="IA112">
            <v>0</v>
          </cell>
          <cell r="IC112">
            <v>0</v>
          </cell>
          <cell r="ID112">
            <v>0</v>
          </cell>
          <cell r="IF112">
            <v>0</v>
          </cell>
        </row>
        <row r="113">
          <cell r="GP113" t="str">
            <v>Misc Sump Pump 2</v>
          </cell>
          <cell r="GQ113">
            <v>0</v>
          </cell>
          <cell r="GS113">
            <v>0</v>
          </cell>
          <cell r="GT113">
            <v>0</v>
          </cell>
          <cell r="GV113">
            <v>0</v>
          </cell>
          <cell r="GW113">
            <v>0</v>
          </cell>
          <cell r="GY113">
            <v>0</v>
          </cell>
          <cell r="GZ113">
            <v>0</v>
          </cell>
          <cell r="HB113">
            <v>0</v>
          </cell>
          <cell r="HC113">
            <v>0</v>
          </cell>
          <cell r="HE113">
            <v>0</v>
          </cell>
          <cell r="HF113">
            <v>0</v>
          </cell>
          <cell r="HH113">
            <v>0</v>
          </cell>
          <cell r="HI113">
            <v>0</v>
          </cell>
          <cell r="HK113">
            <v>0</v>
          </cell>
          <cell r="HL113">
            <v>0</v>
          </cell>
          <cell r="HN113">
            <v>0</v>
          </cell>
          <cell r="HO113">
            <v>0</v>
          </cell>
          <cell r="HQ113">
            <v>0</v>
          </cell>
          <cell r="HR113">
            <v>0</v>
          </cell>
          <cell r="HT113">
            <v>0</v>
          </cell>
          <cell r="HU113">
            <v>0</v>
          </cell>
          <cell r="HW113">
            <v>0</v>
          </cell>
          <cell r="HX113">
            <v>0</v>
          </cell>
          <cell r="HZ113">
            <v>0</v>
          </cell>
          <cell r="IA113">
            <v>0</v>
          </cell>
          <cell r="IC113">
            <v>0</v>
          </cell>
          <cell r="ID113">
            <v>0</v>
          </cell>
          <cell r="IF113">
            <v>0</v>
          </cell>
        </row>
        <row r="114">
          <cell r="GP114" t="str">
            <v>Misc Sump Pump 3</v>
          </cell>
          <cell r="GQ114">
            <v>0</v>
          </cell>
          <cell r="GS114">
            <v>0</v>
          </cell>
          <cell r="GT114">
            <v>0</v>
          </cell>
          <cell r="GV114">
            <v>0</v>
          </cell>
          <cell r="GW114">
            <v>0</v>
          </cell>
          <cell r="GY114">
            <v>0</v>
          </cell>
          <cell r="GZ114">
            <v>0</v>
          </cell>
          <cell r="HB114">
            <v>0</v>
          </cell>
          <cell r="HC114">
            <v>0</v>
          </cell>
          <cell r="HE114">
            <v>0</v>
          </cell>
          <cell r="HF114">
            <v>0</v>
          </cell>
          <cell r="HH114">
            <v>0</v>
          </cell>
          <cell r="HI114">
            <v>0</v>
          </cell>
          <cell r="HK114">
            <v>0</v>
          </cell>
          <cell r="HL114">
            <v>0</v>
          </cell>
          <cell r="HN114">
            <v>0</v>
          </cell>
          <cell r="HO114">
            <v>0</v>
          </cell>
          <cell r="HQ114">
            <v>0</v>
          </cell>
          <cell r="HR114">
            <v>0</v>
          </cell>
          <cell r="HT114">
            <v>0</v>
          </cell>
          <cell r="HU114">
            <v>0</v>
          </cell>
          <cell r="HW114">
            <v>0</v>
          </cell>
          <cell r="HX114">
            <v>0</v>
          </cell>
          <cell r="HZ114">
            <v>0</v>
          </cell>
          <cell r="IA114">
            <v>0</v>
          </cell>
          <cell r="IC114">
            <v>0</v>
          </cell>
          <cell r="ID114">
            <v>0</v>
          </cell>
          <cell r="IF114">
            <v>0</v>
          </cell>
        </row>
        <row r="115">
          <cell r="GP115" t="str">
            <v>Raw Water Storage Tank</v>
          </cell>
          <cell r="GQ115">
            <v>0</v>
          </cell>
          <cell r="GS115">
            <v>0</v>
          </cell>
          <cell r="GT115">
            <v>0</v>
          </cell>
          <cell r="GV115">
            <v>0</v>
          </cell>
          <cell r="GW115">
            <v>0</v>
          </cell>
          <cell r="GY115">
            <v>0</v>
          </cell>
          <cell r="GZ115">
            <v>0</v>
          </cell>
          <cell r="HB115">
            <v>0</v>
          </cell>
          <cell r="HC115">
            <v>0</v>
          </cell>
          <cell r="HE115">
            <v>0</v>
          </cell>
          <cell r="HF115">
            <v>0</v>
          </cell>
          <cell r="HH115">
            <v>0</v>
          </cell>
          <cell r="HI115">
            <v>0</v>
          </cell>
          <cell r="HK115">
            <v>0</v>
          </cell>
          <cell r="HL115">
            <v>0</v>
          </cell>
          <cell r="HN115">
            <v>0</v>
          </cell>
          <cell r="HO115">
            <v>0</v>
          </cell>
          <cell r="HQ115">
            <v>0</v>
          </cell>
          <cell r="HR115">
            <v>0</v>
          </cell>
          <cell r="HT115">
            <v>0</v>
          </cell>
          <cell r="HU115">
            <v>0</v>
          </cell>
          <cell r="HW115">
            <v>0</v>
          </cell>
          <cell r="HX115">
            <v>0</v>
          </cell>
          <cell r="HZ115">
            <v>0</v>
          </cell>
          <cell r="IA115">
            <v>0</v>
          </cell>
          <cell r="IC115">
            <v>0</v>
          </cell>
          <cell r="ID115">
            <v>0</v>
          </cell>
          <cell r="IF115">
            <v>0</v>
          </cell>
        </row>
        <row r="116">
          <cell r="GP116" t="str">
            <v>Treated / Fire Water Storage Tank</v>
          </cell>
          <cell r="GQ116">
            <v>0</v>
          </cell>
          <cell r="GS116">
            <v>0</v>
          </cell>
          <cell r="GT116">
            <v>0</v>
          </cell>
          <cell r="GV116">
            <v>0</v>
          </cell>
          <cell r="GW116">
            <v>0</v>
          </cell>
          <cell r="GY116">
            <v>0</v>
          </cell>
          <cell r="GZ116">
            <v>0</v>
          </cell>
          <cell r="HB116">
            <v>0</v>
          </cell>
          <cell r="HC116">
            <v>0</v>
          </cell>
          <cell r="HE116">
            <v>0</v>
          </cell>
          <cell r="HF116">
            <v>0</v>
          </cell>
          <cell r="HH116">
            <v>0</v>
          </cell>
          <cell r="HI116">
            <v>0</v>
          </cell>
          <cell r="HK116">
            <v>0</v>
          </cell>
          <cell r="HL116">
            <v>0</v>
          </cell>
          <cell r="HN116">
            <v>0</v>
          </cell>
          <cell r="HO116">
            <v>0</v>
          </cell>
          <cell r="HQ116">
            <v>0</v>
          </cell>
          <cell r="HR116">
            <v>0</v>
          </cell>
          <cell r="HT116">
            <v>0</v>
          </cell>
          <cell r="HU116">
            <v>0</v>
          </cell>
          <cell r="HW116">
            <v>0</v>
          </cell>
          <cell r="HX116">
            <v>0</v>
          </cell>
          <cell r="HZ116">
            <v>0</v>
          </cell>
          <cell r="IA116">
            <v>0</v>
          </cell>
          <cell r="IC116">
            <v>0</v>
          </cell>
          <cell r="ID116">
            <v>0</v>
          </cell>
          <cell r="IF116">
            <v>0</v>
          </cell>
        </row>
        <row r="117">
          <cell r="GP117" t="str">
            <v>RO Product Storage Tank</v>
          </cell>
          <cell r="GQ117">
            <v>0</v>
          </cell>
          <cell r="GS117">
            <v>0</v>
          </cell>
          <cell r="GT117">
            <v>0</v>
          </cell>
          <cell r="GV117">
            <v>0</v>
          </cell>
          <cell r="GW117">
            <v>0</v>
          </cell>
          <cell r="GY117">
            <v>0</v>
          </cell>
          <cell r="GZ117">
            <v>0</v>
          </cell>
          <cell r="HB117">
            <v>0</v>
          </cell>
          <cell r="HC117">
            <v>0</v>
          </cell>
          <cell r="HE117">
            <v>0</v>
          </cell>
          <cell r="HF117">
            <v>0</v>
          </cell>
          <cell r="HH117">
            <v>0</v>
          </cell>
          <cell r="HI117">
            <v>0</v>
          </cell>
          <cell r="HK117">
            <v>0</v>
          </cell>
          <cell r="HL117">
            <v>0</v>
          </cell>
          <cell r="HN117">
            <v>0</v>
          </cell>
          <cell r="HO117">
            <v>0</v>
          </cell>
          <cell r="HQ117">
            <v>0</v>
          </cell>
          <cell r="HR117">
            <v>0</v>
          </cell>
          <cell r="HT117">
            <v>0</v>
          </cell>
          <cell r="HU117">
            <v>0</v>
          </cell>
          <cell r="HW117">
            <v>0</v>
          </cell>
          <cell r="HX117">
            <v>0</v>
          </cell>
          <cell r="HZ117">
            <v>0</v>
          </cell>
          <cell r="IA117">
            <v>0</v>
          </cell>
          <cell r="IC117">
            <v>0</v>
          </cell>
          <cell r="ID117">
            <v>0</v>
          </cell>
          <cell r="IF117">
            <v>0</v>
          </cell>
        </row>
        <row r="118">
          <cell r="GP118" t="str">
            <v>Single-Wall Fuel Oil Storage Tank</v>
          </cell>
          <cell r="GQ118">
            <v>0</v>
          </cell>
          <cell r="GS118">
            <v>0</v>
          </cell>
          <cell r="GT118">
            <v>0</v>
          </cell>
          <cell r="GV118">
            <v>0</v>
          </cell>
          <cell r="GW118">
            <v>0</v>
          </cell>
          <cell r="GY118">
            <v>0</v>
          </cell>
          <cell r="GZ118">
            <v>0</v>
          </cell>
          <cell r="HB118">
            <v>0</v>
          </cell>
          <cell r="HC118">
            <v>0</v>
          </cell>
          <cell r="HE118">
            <v>0</v>
          </cell>
          <cell r="HF118">
            <v>0</v>
          </cell>
          <cell r="HH118">
            <v>0</v>
          </cell>
          <cell r="HI118">
            <v>0</v>
          </cell>
          <cell r="HK118">
            <v>0</v>
          </cell>
          <cell r="HL118">
            <v>0</v>
          </cell>
          <cell r="HN118">
            <v>0</v>
          </cell>
          <cell r="HO118">
            <v>0</v>
          </cell>
          <cell r="HQ118">
            <v>0</v>
          </cell>
          <cell r="HR118">
            <v>0</v>
          </cell>
          <cell r="HT118">
            <v>0</v>
          </cell>
          <cell r="HU118">
            <v>0</v>
          </cell>
          <cell r="HW118">
            <v>0</v>
          </cell>
          <cell r="HX118">
            <v>0</v>
          </cell>
          <cell r="HZ118">
            <v>0</v>
          </cell>
          <cell r="IA118">
            <v>0</v>
          </cell>
          <cell r="IC118">
            <v>0</v>
          </cell>
          <cell r="ID118">
            <v>0</v>
          </cell>
          <cell r="IF118">
            <v>0</v>
          </cell>
        </row>
        <row r="119">
          <cell r="GP119" t="str">
            <v>Misc Field Erected Tank 1</v>
          </cell>
          <cell r="GQ119">
            <v>0</v>
          </cell>
          <cell r="GS119">
            <v>0</v>
          </cell>
          <cell r="GT119">
            <v>0</v>
          </cell>
          <cell r="GV119">
            <v>0</v>
          </cell>
          <cell r="GW119">
            <v>0</v>
          </cell>
          <cell r="GY119">
            <v>0</v>
          </cell>
          <cell r="GZ119">
            <v>0</v>
          </cell>
          <cell r="HB119">
            <v>0</v>
          </cell>
          <cell r="HC119">
            <v>0</v>
          </cell>
          <cell r="HE119">
            <v>0</v>
          </cell>
          <cell r="HF119">
            <v>0</v>
          </cell>
          <cell r="HH119">
            <v>0</v>
          </cell>
          <cell r="HI119">
            <v>0</v>
          </cell>
          <cell r="HK119">
            <v>0</v>
          </cell>
          <cell r="HL119">
            <v>0</v>
          </cell>
          <cell r="HN119">
            <v>0</v>
          </cell>
          <cell r="HO119">
            <v>0</v>
          </cell>
          <cell r="HQ119">
            <v>0</v>
          </cell>
          <cell r="HR119">
            <v>0</v>
          </cell>
          <cell r="HT119">
            <v>0</v>
          </cell>
          <cell r="HU119">
            <v>0</v>
          </cell>
          <cell r="HW119">
            <v>0</v>
          </cell>
          <cell r="HX119">
            <v>0</v>
          </cell>
          <cell r="HZ119">
            <v>0</v>
          </cell>
          <cell r="IA119">
            <v>0</v>
          </cell>
          <cell r="IC119">
            <v>0</v>
          </cell>
          <cell r="ID119">
            <v>0</v>
          </cell>
          <cell r="IF119">
            <v>0</v>
          </cell>
        </row>
        <row r="120">
          <cell r="GP120" t="str">
            <v>Misc Field Erected Tank 2</v>
          </cell>
          <cell r="GQ120">
            <v>0</v>
          </cell>
          <cell r="GS120">
            <v>0</v>
          </cell>
          <cell r="GT120">
            <v>0</v>
          </cell>
          <cell r="GV120">
            <v>0</v>
          </cell>
          <cell r="GW120">
            <v>0</v>
          </cell>
          <cell r="GY120">
            <v>0</v>
          </cell>
          <cell r="GZ120">
            <v>0</v>
          </cell>
          <cell r="HB120">
            <v>0</v>
          </cell>
          <cell r="HC120">
            <v>0</v>
          </cell>
          <cell r="HE120">
            <v>0</v>
          </cell>
          <cell r="HF120">
            <v>0</v>
          </cell>
          <cell r="HH120">
            <v>0</v>
          </cell>
          <cell r="HI120">
            <v>0</v>
          </cell>
          <cell r="HK120">
            <v>0</v>
          </cell>
          <cell r="HL120">
            <v>0</v>
          </cell>
          <cell r="HN120">
            <v>0</v>
          </cell>
          <cell r="HO120">
            <v>0</v>
          </cell>
          <cell r="HQ120">
            <v>0</v>
          </cell>
          <cell r="HR120">
            <v>0</v>
          </cell>
          <cell r="HT120">
            <v>0</v>
          </cell>
          <cell r="HU120">
            <v>0</v>
          </cell>
          <cell r="HW120">
            <v>0</v>
          </cell>
          <cell r="HX120">
            <v>0</v>
          </cell>
          <cell r="HZ120">
            <v>0</v>
          </cell>
          <cell r="IA120">
            <v>0</v>
          </cell>
          <cell r="IC120">
            <v>0</v>
          </cell>
          <cell r="ID120">
            <v>0</v>
          </cell>
          <cell r="IF120">
            <v>0</v>
          </cell>
        </row>
        <row r="121">
          <cell r="GP121" t="str">
            <v>Misc Field Erected Tank 3</v>
          </cell>
          <cell r="GQ121">
            <v>0</v>
          </cell>
          <cell r="GS121">
            <v>0</v>
          </cell>
          <cell r="GT121">
            <v>0</v>
          </cell>
          <cell r="GV121">
            <v>0</v>
          </cell>
          <cell r="GW121">
            <v>0</v>
          </cell>
          <cell r="GY121">
            <v>0</v>
          </cell>
          <cell r="GZ121">
            <v>0</v>
          </cell>
          <cell r="HB121">
            <v>0</v>
          </cell>
          <cell r="HC121">
            <v>0</v>
          </cell>
          <cell r="HE121">
            <v>0</v>
          </cell>
          <cell r="HF121">
            <v>0</v>
          </cell>
          <cell r="HH121">
            <v>0</v>
          </cell>
          <cell r="HI121">
            <v>0</v>
          </cell>
          <cell r="HK121">
            <v>0</v>
          </cell>
          <cell r="HL121">
            <v>0</v>
          </cell>
          <cell r="HN121">
            <v>0</v>
          </cell>
          <cell r="HO121">
            <v>0</v>
          </cell>
          <cell r="HQ121">
            <v>0</v>
          </cell>
          <cell r="HR121">
            <v>0</v>
          </cell>
          <cell r="HT121">
            <v>0</v>
          </cell>
          <cell r="HU121">
            <v>0</v>
          </cell>
          <cell r="HW121">
            <v>0</v>
          </cell>
          <cell r="HX121">
            <v>0</v>
          </cell>
          <cell r="HZ121">
            <v>0</v>
          </cell>
          <cell r="IA121">
            <v>0</v>
          </cell>
          <cell r="IC121">
            <v>0</v>
          </cell>
          <cell r="ID121">
            <v>0</v>
          </cell>
          <cell r="IF121">
            <v>0</v>
          </cell>
        </row>
        <row r="122">
          <cell r="GP122" t="str">
            <v>Double Wall Fuel Oil Storage Tank</v>
          </cell>
          <cell r="GQ122">
            <v>0</v>
          </cell>
          <cell r="GS122">
            <v>0</v>
          </cell>
          <cell r="GT122">
            <v>0</v>
          </cell>
          <cell r="GV122">
            <v>0</v>
          </cell>
          <cell r="GW122">
            <v>0</v>
          </cell>
          <cell r="GY122">
            <v>0</v>
          </cell>
          <cell r="GZ122">
            <v>0</v>
          </cell>
          <cell r="HB122">
            <v>0</v>
          </cell>
          <cell r="HC122">
            <v>0</v>
          </cell>
          <cell r="HE122">
            <v>0</v>
          </cell>
          <cell r="HF122">
            <v>0</v>
          </cell>
          <cell r="HH122">
            <v>0</v>
          </cell>
          <cell r="HI122">
            <v>0</v>
          </cell>
          <cell r="HK122">
            <v>0</v>
          </cell>
          <cell r="HL122">
            <v>0</v>
          </cell>
          <cell r="HN122">
            <v>0</v>
          </cell>
          <cell r="HO122">
            <v>0</v>
          </cell>
          <cell r="HQ122">
            <v>0</v>
          </cell>
          <cell r="HR122">
            <v>0</v>
          </cell>
          <cell r="HT122">
            <v>0</v>
          </cell>
          <cell r="HU122">
            <v>0</v>
          </cell>
          <cell r="HW122">
            <v>0</v>
          </cell>
          <cell r="HX122">
            <v>0</v>
          </cell>
          <cell r="HZ122">
            <v>0</v>
          </cell>
          <cell r="IA122">
            <v>0</v>
          </cell>
          <cell r="IC122">
            <v>0</v>
          </cell>
          <cell r="ID122">
            <v>0</v>
          </cell>
          <cell r="IF122">
            <v>0</v>
          </cell>
        </row>
        <row r="123">
          <cell r="GP123" t="str">
            <v>Misc Double Wall Tank 1</v>
          </cell>
          <cell r="GQ123">
            <v>0</v>
          </cell>
          <cell r="GS123">
            <v>0</v>
          </cell>
          <cell r="GT123">
            <v>0</v>
          </cell>
          <cell r="GV123">
            <v>0</v>
          </cell>
          <cell r="GW123">
            <v>0</v>
          </cell>
          <cell r="GY123">
            <v>0</v>
          </cell>
          <cell r="GZ123">
            <v>0</v>
          </cell>
          <cell r="HB123">
            <v>0</v>
          </cell>
          <cell r="HC123">
            <v>0</v>
          </cell>
          <cell r="HE123">
            <v>0</v>
          </cell>
          <cell r="HF123">
            <v>0</v>
          </cell>
          <cell r="HH123">
            <v>0</v>
          </cell>
          <cell r="HI123">
            <v>0</v>
          </cell>
          <cell r="HK123">
            <v>0</v>
          </cell>
          <cell r="HL123">
            <v>0</v>
          </cell>
          <cell r="HN123">
            <v>0</v>
          </cell>
          <cell r="HO123">
            <v>0</v>
          </cell>
          <cell r="HQ123">
            <v>0</v>
          </cell>
          <cell r="HR123">
            <v>0</v>
          </cell>
          <cell r="HT123">
            <v>0</v>
          </cell>
          <cell r="HU123">
            <v>0</v>
          </cell>
          <cell r="HW123">
            <v>0</v>
          </cell>
          <cell r="HX123">
            <v>0</v>
          </cell>
          <cell r="HZ123">
            <v>0</v>
          </cell>
          <cell r="IA123">
            <v>0</v>
          </cell>
          <cell r="IC123">
            <v>0</v>
          </cell>
          <cell r="ID123">
            <v>0</v>
          </cell>
          <cell r="IF123">
            <v>0</v>
          </cell>
        </row>
        <row r="124">
          <cell r="GP124" t="str">
            <v>Misc Double Wall Tank 2</v>
          </cell>
          <cell r="GQ124">
            <v>0</v>
          </cell>
          <cell r="GS124">
            <v>0</v>
          </cell>
          <cell r="GT124">
            <v>0</v>
          </cell>
          <cell r="GV124">
            <v>0</v>
          </cell>
          <cell r="GW124">
            <v>0</v>
          </cell>
          <cell r="GY124">
            <v>0</v>
          </cell>
          <cell r="GZ124">
            <v>0</v>
          </cell>
          <cell r="HB124">
            <v>0</v>
          </cell>
          <cell r="HC124">
            <v>0</v>
          </cell>
          <cell r="HE124">
            <v>0</v>
          </cell>
          <cell r="HF124">
            <v>0</v>
          </cell>
          <cell r="HH124">
            <v>0</v>
          </cell>
          <cell r="HI124">
            <v>0</v>
          </cell>
          <cell r="HK124">
            <v>0</v>
          </cell>
          <cell r="HL124">
            <v>0</v>
          </cell>
          <cell r="HN124">
            <v>0</v>
          </cell>
          <cell r="HO124">
            <v>0</v>
          </cell>
          <cell r="HQ124">
            <v>0</v>
          </cell>
          <cell r="HR124">
            <v>0</v>
          </cell>
          <cell r="HT124">
            <v>0</v>
          </cell>
          <cell r="HU124">
            <v>0</v>
          </cell>
          <cell r="HW124">
            <v>0</v>
          </cell>
          <cell r="HX124">
            <v>0</v>
          </cell>
          <cell r="HZ124">
            <v>0</v>
          </cell>
          <cell r="IA124">
            <v>0</v>
          </cell>
          <cell r="IC124">
            <v>0</v>
          </cell>
          <cell r="ID124">
            <v>0</v>
          </cell>
          <cell r="IF124">
            <v>0</v>
          </cell>
        </row>
        <row r="125">
          <cell r="GP125" t="str">
            <v>Misc Double Wall Tank 3</v>
          </cell>
          <cell r="GQ125">
            <v>0</v>
          </cell>
          <cell r="GS125">
            <v>0</v>
          </cell>
          <cell r="GT125">
            <v>0</v>
          </cell>
          <cell r="GV125">
            <v>0</v>
          </cell>
          <cell r="GW125">
            <v>0</v>
          </cell>
          <cell r="GY125">
            <v>0</v>
          </cell>
          <cell r="GZ125">
            <v>0</v>
          </cell>
          <cell r="HB125">
            <v>0</v>
          </cell>
          <cell r="HC125">
            <v>0</v>
          </cell>
          <cell r="HE125">
            <v>0</v>
          </cell>
          <cell r="HF125">
            <v>0</v>
          </cell>
          <cell r="HH125">
            <v>0</v>
          </cell>
          <cell r="HI125">
            <v>0</v>
          </cell>
          <cell r="HK125">
            <v>0</v>
          </cell>
          <cell r="HL125">
            <v>0</v>
          </cell>
          <cell r="HN125">
            <v>0</v>
          </cell>
          <cell r="HO125">
            <v>0</v>
          </cell>
          <cell r="HQ125">
            <v>0</v>
          </cell>
          <cell r="HR125">
            <v>0</v>
          </cell>
          <cell r="HT125">
            <v>0</v>
          </cell>
          <cell r="HU125">
            <v>0</v>
          </cell>
          <cell r="HW125">
            <v>0</v>
          </cell>
          <cell r="HX125">
            <v>0</v>
          </cell>
          <cell r="HZ125">
            <v>0</v>
          </cell>
          <cell r="IA125">
            <v>0</v>
          </cell>
          <cell r="IC125">
            <v>0</v>
          </cell>
          <cell r="ID125">
            <v>0</v>
          </cell>
          <cell r="IF125">
            <v>0</v>
          </cell>
        </row>
        <row r="126">
          <cell r="GP126" t="str">
            <v>Demin Water Storage Tank</v>
          </cell>
          <cell r="GQ126">
            <v>0</v>
          </cell>
          <cell r="GS126">
            <v>0</v>
          </cell>
          <cell r="GT126">
            <v>0</v>
          </cell>
          <cell r="GV126">
            <v>0</v>
          </cell>
          <cell r="GW126">
            <v>0</v>
          </cell>
          <cell r="GY126">
            <v>0</v>
          </cell>
          <cell r="GZ126">
            <v>0</v>
          </cell>
          <cell r="HB126">
            <v>0</v>
          </cell>
          <cell r="HC126">
            <v>0</v>
          </cell>
          <cell r="HE126">
            <v>0</v>
          </cell>
          <cell r="HF126">
            <v>0</v>
          </cell>
          <cell r="HH126">
            <v>0</v>
          </cell>
          <cell r="HI126">
            <v>0</v>
          </cell>
          <cell r="HK126">
            <v>0</v>
          </cell>
          <cell r="HL126">
            <v>0</v>
          </cell>
          <cell r="HN126">
            <v>0</v>
          </cell>
          <cell r="HO126">
            <v>0</v>
          </cell>
          <cell r="HQ126">
            <v>0</v>
          </cell>
          <cell r="HR126">
            <v>0</v>
          </cell>
          <cell r="HT126">
            <v>0</v>
          </cell>
          <cell r="HU126">
            <v>0</v>
          </cell>
          <cell r="HW126">
            <v>0</v>
          </cell>
          <cell r="HX126">
            <v>0</v>
          </cell>
          <cell r="HZ126">
            <v>0</v>
          </cell>
          <cell r="IA126">
            <v>0</v>
          </cell>
          <cell r="IC126">
            <v>0</v>
          </cell>
          <cell r="ID126">
            <v>0</v>
          </cell>
          <cell r="IF126">
            <v>0</v>
          </cell>
        </row>
        <row r="127">
          <cell r="GP127" t="str">
            <v>Condensate Storage Tank</v>
          </cell>
          <cell r="GQ127">
            <v>0</v>
          </cell>
          <cell r="GS127">
            <v>0</v>
          </cell>
          <cell r="GT127">
            <v>0</v>
          </cell>
          <cell r="GV127">
            <v>0</v>
          </cell>
          <cell r="GW127">
            <v>0</v>
          </cell>
          <cell r="GY127">
            <v>0</v>
          </cell>
          <cell r="GZ127">
            <v>0</v>
          </cell>
          <cell r="HB127">
            <v>0</v>
          </cell>
          <cell r="HC127">
            <v>0</v>
          </cell>
          <cell r="HE127">
            <v>0</v>
          </cell>
          <cell r="HF127">
            <v>0</v>
          </cell>
          <cell r="HH127">
            <v>0</v>
          </cell>
          <cell r="HI127">
            <v>0</v>
          </cell>
          <cell r="HK127">
            <v>0</v>
          </cell>
          <cell r="HL127">
            <v>0</v>
          </cell>
          <cell r="HN127">
            <v>0</v>
          </cell>
          <cell r="HO127">
            <v>0</v>
          </cell>
          <cell r="HQ127">
            <v>0</v>
          </cell>
          <cell r="HR127">
            <v>0</v>
          </cell>
          <cell r="HT127">
            <v>0</v>
          </cell>
          <cell r="HU127">
            <v>0</v>
          </cell>
          <cell r="HW127">
            <v>0</v>
          </cell>
          <cell r="HX127">
            <v>0</v>
          </cell>
          <cell r="HZ127">
            <v>0</v>
          </cell>
          <cell r="IA127">
            <v>0</v>
          </cell>
          <cell r="IC127">
            <v>0</v>
          </cell>
          <cell r="ID127">
            <v>0</v>
          </cell>
          <cell r="IF127">
            <v>0</v>
          </cell>
        </row>
        <row r="128">
          <cell r="GP128" t="str">
            <v>Neutralization Tank</v>
          </cell>
          <cell r="GQ128">
            <v>0</v>
          </cell>
          <cell r="GS128">
            <v>0</v>
          </cell>
          <cell r="GT128">
            <v>0</v>
          </cell>
          <cell r="GV128">
            <v>0</v>
          </cell>
          <cell r="GW128">
            <v>0</v>
          </cell>
          <cell r="GY128">
            <v>0</v>
          </cell>
          <cell r="GZ128">
            <v>0</v>
          </cell>
          <cell r="HB128">
            <v>0</v>
          </cell>
          <cell r="HC128">
            <v>0</v>
          </cell>
          <cell r="HE128">
            <v>0</v>
          </cell>
          <cell r="HF128">
            <v>0</v>
          </cell>
          <cell r="HH128">
            <v>0</v>
          </cell>
          <cell r="HI128">
            <v>0</v>
          </cell>
          <cell r="HK128">
            <v>0</v>
          </cell>
          <cell r="HL128">
            <v>0</v>
          </cell>
          <cell r="HN128">
            <v>0</v>
          </cell>
          <cell r="HO128">
            <v>0</v>
          </cell>
          <cell r="HQ128">
            <v>0</v>
          </cell>
          <cell r="HR128">
            <v>0</v>
          </cell>
          <cell r="HT128">
            <v>0</v>
          </cell>
          <cell r="HU128">
            <v>0</v>
          </cell>
          <cell r="HW128">
            <v>0</v>
          </cell>
          <cell r="HX128">
            <v>0</v>
          </cell>
          <cell r="HZ128">
            <v>0</v>
          </cell>
          <cell r="IA128">
            <v>0</v>
          </cell>
          <cell r="IC128">
            <v>0</v>
          </cell>
          <cell r="ID128">
            <v>0</v>
          </cell>
          <cell r="IF128">
            <v>0</v>
          </cell>
        </row>
        <row r="129">
          <cell r="GP129" t="str">
            <v>Misc Lined Tank 1</v>
          </cell>
          <cell r="GQ129">
            <v>0</v>
          </cell>
          <cell r="GS129">
            <v>0</v>
          </cell>
          <cell r="GT129">
            <v>0</v>
          </cell>
          <cell r="GV129">
            <v>0</v>
          </cell>
          <cell r="GW129">
            <v>0</v>
          </cell>
          <cell r="GY129">
            <v>0</v>
          </cell>
          <cell r="GZ129">
            <v>0</v>
          </cell>
          <cell r="HB129">
            <v>0</v>
          </cell>
          <cell r="HC129">
            <v>0</v>
          </cell>
          <cell r="HE129">
            <v>0</v>
          </cell>
          <cell r="HF129">
            <v>0</v>
          </cell>
          <cell r="HH129">
            <v>0</v>
          </cell>
          <cell r="HI129">
            <v>0</v>
          </cell>
          <cell r="HK129">
            <v>0</v>
          </cell>
          <cell r="HL129">
            <v>0</v>
          </cell>
          <cell r="HN129">
            <v>0</v>
          </cell>
          <cell r="HO129">
            <v>0</v>
          </cell>
          <cell r="HQ129">
            <v>0</v>
          </cell>
          <cell r="HR129">
            <v>0</v>
          </cell>
          <cell r="HT129">
            <v>0</v>
          </cell>
          <cell r="HU129">
            <v>0</v>
          </cell>
          <cell r="HW129">
            <v>0</v>
          </cell>
          <cell r="HX129">
            <v>0</v>
          </cell>
          <cell r="HZ129">
            <v>0</v>
          </cell>
          <cell r="IA129">
            <v>0</v>
          </cell>
          <cell r="IC129">
            <v>0</v>
          </cell>
          <cell r="ID129">
            <v>0</v>
          </cell>
          <cell r="IF129">
            <v>0</v>
          </cell>
        </row>
        <row r="130">
          <cell r="GP130" t="str">
            <v>Misc Lined Tank 2</v>
          </cell>
          <cell r="GQ130">
            <v>0</v>
          </cell>
          <cell r="GS130">
            <v>0</v>
          </cell>
          <cell r="GT130">
            <v>0</v>
          </cell>
          <cell r="GV130">
            <v>0</v>
          </cell>
          <cell r="GW130">
            <v>0</v>
          </cell>
          <cell r="GY130">
            <v>0</v>
          </cell>
          <cell r="GZ130">
            <v>0</v>
          </cell>
          <cell r="HB130">
            <v>0</v>
          </cell>
          <cell r="HC130">
            <v>0</v>
          </cell>
          <cell r="HE130">
            <v>0</v>
          </cell>
          <cell r="HF130">
            <v>0</v>
          </cell>
          <cell r="HH130">
            <v>0</v>
          </cell>
          <cell r="HI130">
            <v>0</v>
          </cell>
          <cell r="HK130">
            <v>0</v>
          </cell>
          <cell r="HL130">
            <v>0</v>
          </cell>
          <cell r="HN130">
            <v>0</v>
          </cell>
          <cell r="HO130">
            <v>0</v>
          </cell>
          <cell r="HQ130">
            <v>0</v>
          </cell>
          <cell r="HR130">
            <v>0</v>
          </cell>
          <cell r="HT130">
            <v>0</v>
          </cell>
          <cell r="HU130">
            <v>0</v>
          </cell>
          <cell r="HW130">
            <v>0</v>
          </cell>
          <cell r="HX130">
            <v>0</v>
          </cell>
          <cell r="HZ130">
            <v>0</v>
          </cell>
          <cell r="IA130">
            <v>0</v>
          </cell>
          <cell r="IC130">
            <v>0</v>
          </cell>
          <cell r="ID130">
            <v>0</v>
          </cell>
          <cell r="IF130">
            <v>0</v>
          </cell>
        </row>
        <row r="131">
          <cell r="GP131" t="str">
            <v>Misc Lined Tank 3</v>
          </cell>
          <cell r="GQ131">
            <v>0</v>
          </cell>
          <cell r="GS131">
            <v>0</v>
          </cell>
          <cell r="GT131">
            <v>0</v>
          </cell>
          <cell r="GV131">
            <v>0</v>
          </cell>
          <cell r="GW131">
            <v>0</v>
          </cell>
          <cell r="GY131">
            <v>0</v>
          </cell>
          <cell r="GZ131">
            <v>0</v>
          </cell>
          <cell r="HB131">
            <v>0</v>
          </cell>
          <cell r="HC131">
            <v>0</v>
          </cell>
          <cell r="HE131">
            <v>0</v>
          </cell>
          <cell r="HF131">
            <v>0</v>
          </cell>
          <cell r="HH131">
            <v>0</v>
          </cell>
          <cell r="HI131">
            <v>0</v>
          </cell>
          <cell r="HK131">
            <v>0</v>
          </cell>
          <cell r="HL131">
            <v>0</v>
          </cell>
          <cell r="HN131">
            <v>0</v>
          </cell>
          <cell r="HO131">
            <v>0</v>
          </cell>
          <cell r="HQ131">
            <v>0</v>
          </cell>
          <cell r="HR131">
            <v>0</v>
          </cell>
          <cell r="HT131">
            <v>0</v>
          </cell>
          <cell r="HU131">
            <v>0</v>
          </cell>
          <cell r="HW131">
            <v>0</v>
          </cell>
          <cell r="HX131">
            <v>0</v>
          </cell>
          <cell r="HZ131">
            <v>0</v>
          </cell>
          <cell r="IA131">
            <v>0</v>
          </cell>
          <cell r="IC131">
            <v>0</v>
          </cell>
          <cell r="ID131">
            <v>0</v>
          </cell>
          <cell r="IF131">
            <v>0</v>
          </cell>
        </row>
        <row r="132">
          <cell r="GP132" t="str">
            <v>HRSG Blowdown Tank</v>
          </cell>
          <cell r="GQ132">
            <v>0</v>
          </cell>
          <cell r="GS132">
            <v>0</v>
          </cell>
          <cell r="GT132">
            <v>0</v>
          </cell>
          <cell r="GV132">
            <v>0</v>
          </cell>
          <cell r="GW132">
            <v>0</v>
          </cell>
          <cell r="GY132">
            <v>0</v>
          </cell>
          <cell r="GZ132">
            <v>0</v>
          </cell>
          <cell r="HB132">
            <v>0</v>
          </cell>
          <cell r="HC132">
            <v>0</v>
          </cell>
          <cell r="HE132">
            <v>0</v>
          </cell>
          <cell r="HF132">
            <v>0</v>
          </cell>
          <cell r="HH132">
            <v>0</v>
          </cell>
          <cell r="HI132">
            <v>0</v>
          </cell>
          <cell r="HK132">
            <v>0</v>
          </cell>
          <cell r="HL132">
            <v>0</v>
          </cell>
          <cell r="HN132">
            <v>0</v>
          </cell>
          <cell r="HO132">
            <v>0</v>
          </cell>
          <cell r="HQ132">
            <v>0</v>
          </cell>
          <cell r="HR132">
            <v>0</v>
          </cell>
          <cell r="HT132">
            <v>0</v>
          </cell>
          <cell r="HU132">
            <v>0</v>
          </cell>
          <cell r="HW132">
            <v>0</v>
          </cell>
          <cell r="HX132">
            <v>0</v>
          </cell>
          <cell r="HZ132">
            <v>0</v>
          </cell>
          <cell r="IA132">
            <v>0</v>
          </cell>
          <cell r="IC132">
            <v>0</v>
          </cell>
          <cell r="ID132">
            <v>0</v>
          </cell>
          <cell r="IF132">
            <v>0</v>
          </cell>
        </row>
        <row r="133">
          <cell r="GP133" t="str">
            <v>Auxiliary Boiler Blowdown Tank</v>
          </cell>
          <cell r="GQ133">
            <v>0</v>
          </cell>
          <cell r="GS133">
            <v>0</v>
          </cell>
          <cell r="GT133">
            <v>0</v>
          </cell>
          <cell r="GV133">
            <v>0</v>
          </cell>
          <cell r="GW133">
            <v>0</v>
          </cell>
          <cell r="GY133">
            <v>0</v>
          </cell>
          <cell r="GZ133">
            <v>0</v>
          </cell>
          <cell r="HB133">
            <v>0</v>
          </cell>
          <cell r="HC133">
            <v>0</v>
          </cell>
          <cell r="HE133">
            <v>0</v>
          </cell>
          <cell r="HF133">
            <v>0</v>
          </cell>
          <cell r="HH133">
            <v>0</v>
          </cell>
          <cell r="HI133">
            <v>0</v>
          </cell>
          <cell r="HK133">
            <v>0</v>
          </cell>
          <cell r="HL133">
            <v>0</v>
          </cell>
          <cell r="HN133">
            <v>0</v>
          </cell>
          <cell r="HO133">
            <v>0</v>
          </cell>
          <cell r="HQ133">
            <v>0</v>
          </cell>
          <cell r="HR133">
            <v>0</v>
          </cell>
          <cell r="HT133">
            <v>0</v>
          </cell>
          <cell r="HU133">
            <v>0</v>
          </cell>
          <cell r="HW133">
            <v>0</v>
          </cell>
          <cell r="HX133">
            <v>0</v>
          </cell>
          <cell r="HZ133">
            <v>0</v>
          </cell>
          <cell r="IA133">
            <v>0</v>
          </cell>
          <cell r="IC133">
            <v>0</v>
          </cell>
          <cell r="ID133">
            <v>0</v>
          </cell>
          <cell r="IF133">
            <v>0</v>
          </cell>
        </row>
        <row r="134">
          <cell r="GP134" t="str">
            <v>Lube Oil Storage Tank</v>
          </cell>
          <cell r="GQ134">
            <v>0</v>
          </cell>
          <cell r="GS134">
            <v>0</v>
          </cell>
          <cell r="GT134">
            <v>0</v>
          </cell>
          <cell r="GV134">
            <v>0</v>
          </cell>
          <cell r="GW134">
            <v>0</v>
          </cell>
          <cell r="GY134">
            <v>0</v>
          </cell>
          <cell r="GZ134">
            <v>0</v>
          </cell>
          <cell r="HB134">
            <v>0</v>
          </cell>
          <cell r="HC134">
            <v>0</v>
          </cell>
          <cell r="HE134">
            <v>0</v>
          </cell>
          <cell r="HF134">
            <v>0</v>
          </cell>
          <cell r="HH134">
            <v>0</v>
          </cell>
          <cell r="HI134">
            <v>0</v>
          </cell>
          <cell r="HK134">
            <v>0</v>
          </cell>
          <cell r="HL134">
            <v>0</v>
          </cell>
          <cell r="HN134">
            <v>0</v>
          </cell>
          <cell r="HO134">
            <v>0</v>
          </cell>
          <cell r="HQ134">
            <v>0</v>
          </cell>
          <cell r="HR134">
            <v>0</v>
          </cell>
          <cell r="HT134">
            <v>0</v>
          </cell>
          <cell r="HU134">
            <v>0</v>
          </cell>
          <cell r="HW134">
            <v>0</v>
          </cell>
          <cell r="HX134">
            <v>0</v>
          </cell>
          <cell r="HZ134">
            <v>0</v>
          </cell>
          <cell r="IA134">
            <v>0</v>
          </cell>
          <cell r="IC134">
            <v>0</v>
          </cell>
          <cell r="ID134">
            <v>0</v>
          </cell>
          <cell r="IF134">
            <v>0</v>
          </cell>
        </row>
        <row r="135">
          <cell r="GP135" t="str">
            <v>Shop Fab Tank 4</v>
          </cell>
          <cell r="GQ135">
            <v>0</v>
          </cell>
          <cell r="GS135">
            <v>0</v>
          </cell>
          <cell r="GT135">
            <v>0</v>
          </cell>
          <cell r="GV135">
            <v>0</v>
          </cell>
          <cell r="GW135">
            <v>0</v>
          </cell>
          <cell r="GY135">
            <v>0</v>
          </cell>
          <cell r="GZ135">
            <v>0</v>
          </cell>
          <cell r="HB135">
            <v>0</v>
          </cell>
          <cell r="HC135">
            <v>0</v>
          </cell>
          <cell r="HE135">
            <v>0</v>
          </cell>
          <cell r="HF135">
            <v>0</v>
          </cell>
          <cell r="HH135">
            <v>0</v>
          </cell>
          <cell r="HI135">
            <v>0</v>
          </cell>
          <cell r="HK135">
            <v>0</v>
          </cell>
          <cell r="HL135">
            <v>0</v>
          </cell>
          <cell r="HN135">
            <v>0</v>
          </cell>
          <cell r="HO135">
            <v>0</v>
          </cell>
          <cell r="HQ135">
            <v>0</v>
          </cell>
          <cell r="HR135">
            <v>0</v>
          </cell>
          <cell r="HT135">
            <v>0</v>
          </cell>
          <cell r="HU135">
            <v>0</v>
          </cell>
          <cell r="HW135">
            <v>0</v>
          </cell>
          <cell r="HX135">
            <v>0</v>
          </cell>
          <cell r="HZ135">
            <v>0</v>
          </cell>
          <cell r="IA135">
            <v>0</v>
          </cell>
          <cell r="IC135">
            <v>0</v>
          </cell>
          <cell r="ID135">
            <v>0</v>
          </cell>
          <cell r="IF135">
            <v>0</v>
          </cell>
        </row>
        <row r="136">
          <cell r="GP136" t="str">
            <v>Closed Cooling Water Head Tank</v>
          </cell>
          <cell r="GQ136">
            <v>100</v>
          </cell>
          <cell r="GS136">
            <v>100</v>
          </cell>
          <cell r="GT136">
            <v>100</v>
          </cell>
          <cell r="GV136">
            <v>100</v>
          </cell>
          <cell r="GW136">
            <v>100</v>
          </cell>
          <cell r="GY136">
            <v>100</v>
          </cell>
          <cell r="GZ136">
            <v>100</v>
          </cell>
          <cell r="HB136">
            <v>100</v>
          </cell>
          <cell r="HC136">
            <v>100</v>
          </cell>
          <cell r="HE136">
            <v>100</v>
          </cell>
          <cell r="HF136">
            <v>100</v>
          </cell>
          <cell r="HH136">
            <v>100</v>
          </cell>
          <cell r="HI136">
            <v>100</v>
          </cell>
          <cell r="HK136">
            <v>100</v>
          </cell>
          <cell r="HL136">
            <v>100</v>
          </cell>
          <cell r="HN136">
            <v>100</v>
          </cell>
          <cell r="HO136">
            <v>100</v>
          </cell>
          <cell r="HQ136">
            <v>100</v>
          </cell>
          <cell r="HR136">
            <v>100</v>
          </cell>
          <cell r="HT136">
            <v>100</v>
          </cell>
          <cell r="HU136">
            <v>100</v>
          </cell>
          <cell r="HW136">
            <v>100</v>
          </cell>
          <cell r="HX136">
            <v>100</v>
          </cell>
          <cell r="HZ136">
            <v>100</v>
          </cell>
          <cell r="IA136">
            <v>100</v>
          </cell>
          <cell r="IC136">
            <v>100</v>
          </cell>
          <cell r="ID136">
            <v>100</v>
          </cell>
          <cell r="IF136">
            <v>100</v>
          </cell>
        </row>
        <row r="137">
          <cell r="GP137" t="str">
            <v>Shop Fab Tank 1</v>
          </cell>
          <cell r="GQ137">
            <v>0</v>
          </cell>
          <cell r="GS137">
            <v>0</v>
          </cell>
          <cell r="GT137">
            <v>0</v>
          </cell>
          <cell r="GV137">
            <v>0</v>
          </cell>
          <cell r="GW137">
            <v>0</v>
          </cell>
          <cell r="GY137">
            <v>0</v>
          </cell>
          <cell r="GZ137">
            <v>0</v>
          </cell>
          <cell r="HB137">
            <v>0</v>
          </cell>
          <cell r="HC137">
            <v>0</v>
          </cell>
          <cell r="HE137">
            <v>0</v>
          </cell>
          <cell r="HF137">
            <v>0</v>
          </cell>
          <cell r="HH137">
            <v>0</v>
          </cell>
          <cell r="HI137">
            <v>0</v>
          </cell>
          <cell r="HK137">
            <v>0</v>
          </cell>
          <cell r="HL137">
            <v>0</v>
          </cell>
          <cell r="HN137">
            <v>0</v>
          </cell>
          <cell r="HO137">
            <v>0</v>
          </cell>
          <cell r="HQ137">
            <v>0</v>
          </cell>
          <cell r="HR137">
            <v>0</v>
          </cell>
          <cell r="HT137">
            <v>0</v>
          </cell>
          <cell r="HU137">
            <v>0</v>
          </cell>
          <cell r="HW137">
            <v>0</v>
          </cell>
          <cell r="HX137">
            <v>0</v>
          </cell>
          <cell r="HZ137">
            <v>0</v>
          </cell>
          <cell r="IA137">
            <v>0</v>
          </cell>
          <cell r="IC137">
            <v>0</v>
          </cell>
          <cell r="ID137">
            <v>0</v>
          </cell>
          <cell r="IF137">
            <v>0</v>
          </cell>
        </row>
        <row r="138">
          <cell r="GP138" t="str">
            <v>Shop Fab Tank 2</v>
          </cell>
          <cell r="GQ138">
            <v>0</v>
          </cell>
          <cell r="GS138">
            <v>0</v>
          </cell>
          <cell r="GT138">
            <v>0</v>
          </cell>
          <cell r="GV138">
            <v>0</v>
          </cell>
          <cell r="GW138">
            <v>0</v>
          </cell>
          <cell r="GY138">
            <v>0</v>
          </cell>
          <cell r="GZ138">
            <v>0</v>
          </cell>
          <cell r="HB138">
            <v>0</v>
          </cell>
          <cell r="HC138">
            <v>0</v>
          </cell>
          <cell r="HE138">
            <v>0</v>
          </cell>
          <cell r="HF138">
            <v>0</v>
          </cell>
          <cell r="HH138">
            <v>0</v>
          </cell>
          <cell r="HI138">
            <v>0</v>
          </cell>
          <cell r="HK138">
            <v>0</v>
          </cell>
          <cell r="HL138">
            <v>0</v>
          </cell>
          <cell r="HN138">
            <v>0</v>
          </cell>
          <cell r="HO138">
            <v>0</v>
          </cell>
          <cell r="HQ138">
            <v>0</v>
          </cell>
          <cell r="HR138">
            <v>0</v>
          </cell>
          <cell r="HT138">
            <v>0</v>
          </cell>
          <cell r="HU138">
            <v>0</v>
          </cell>
          <cell r="HW138">
            <v>0</v>
          </cell>
          <cell r="HX138">
            <v>0</v>
          </cell>
          <cell r="HZ138">
            <v>0</v>
          </cell>
          <cell r="IA138">
            <v>0</v>
          </cell>
          <cell r="IC138">
            <v>0</v>
          </cell>
          <cell r="ID138">
            <v>0</v>
          </cell>
          <cell r="IF138">
            <v>0</v>
          </cell>
        </row>
        <row r="139">
          <cell r="GP139" t="str">
            <v>Shop Fab Tank 3</v>
          </cell>
          <cell r="GQ139">
            <v>0</v>
          </cell>
          <cell r="GS139">
            <v>0</v>
          </cell>
          <cell r="GT139">
            <v>0</v>
          </cell>
          <cell r="GV139">
            <v>0</v>
          </cell>
          <cell r="GW139">
            <v>0</v>
          </cell>
          <cell r="GY139">
            <v>0</v>
          </cell>
          <cell r="GZ139">
            <v>0</v>
          </cell>
          <cell r="HB139">
            <v>0</v>
          </cell>
          <cell r="HC139">
            <v>0</v>
          </cell>
          <cell r="HE139">
            <v>0</v>
          </cell>
          <cell r="HF139">
            <v>0</v>
          </cell>
          <cell r="HH139">
            <v>0</v>
          </cell>
          <cell r="HI139">
            <v>0</v>
          </cell>
          <cell r="HK139">
            <v>0</v>
          </cell>
          <cell r="HL139">
            <v>0</v>
          </cell>
          <cell r="HN139">
            <v>0</v>
          </cell>
          <cell r="HO139">
            <v>0</v>
          </cell>
          <cell r="HQ139">
            <v>0</v>
          </cell>
          <cell r="HR139">
            <v>0</v>
          </cell>
          <cell r="HT139">
            <v>0</v>
          </cell>
          <cell r="HU139">
            <v>0</v>
          </cell>
          <cell r="HW139">
            <v>0</v>
          </cell>
          <cell r="HX139">
            <v>0</v>
          </cell>
          <cell r="HZ139">
            <v>0</v>
          </cell>
          <cell r="IA139">
            <v>0</v>
          </cell>
          <cell r="IC139">
            <v>0</v>
          </cell>
          <cell r="ID139">
            <v>0</v>
          </cell>
          <cell r="IF139">
            <v>0</v>
          </cell>
        </row>
        <row r="140">
          <cell r="GP140" t="str">
            <v>GTG Drains Tank</v>
          </cell>
          <cell r="GQ140">
            <v>100</v>
          </cell>
          <cell r="GS140">
            <v>100</v>
          </cell>
          <cell r="GT140">
            <v>100</v>
          </cell>
          <cell r="GV140">
            <v>100</v>
          </cell>
          <cell r="GW140">
            <v>100</v>
          </cell>
          <cell r="GY140">
            <v>100</v>
          </cell>
          <cell r="GZ140">
            <v>100</v>
          </cell>
          <cell r="HB140">
            <v>100</v>
          </cell>
          <cell r="HC140">
            <v>100</v>
          </cell>
          <cell r="HE140">
            <v>100</v>
          </cell>
          <cell r="HF140">
            <v>100</v>
          </cell>
          <cell r="HH140">
            <v>100</v>
          </cell>
          <cell r="HI140">
            <v>100</v>
          </cell>
          <cell r="HK140">
            <v>100</v>
          </cell>
          <cell r="HL140">
            <v>100</v>
          </cell>
          <cell r="HN140">
            <v>100</v>
          </cell>
          <cell r="HO140">
            <v>100</v>
          </cell>
          <cell r="HQ140">
            <v>100</v>
          </cell>
          <cell r="HR140">
            <v>100</v>
          </cell>
          <cell r="HT140">
            <v>100</v>
          </cell>
          <cell r="HU140">
            <v>100</v>
          </cell>
          <cell r="HW140">
            <v>100</v>
          </cell>
          <cell r="HX140">
            <v>100</v>
          </cell>
          <cell r="HZ140">
            <v>100</v>
          </cell>
          <cell r="IA140">
            <v>100</v>
          </cell>
          <cell r="IC140">
            <v>100</v>
          </cell>
          <cell r="ID140">
            <v>100</v>
          </cell>
          <cell r="IF140">
            <v>100</v>
          </cell>
        </row>
        <row r="141">
          <cell r="GP141" t="str">
            <v>False Start Drain Tank</v>
          </cell>
          <cell r="GQ141">
            <v>100</v>
          </cell>
          <cell r="GS141">
            <v>100</v>
          </cell>
          <cell r="GT141">
            <v>100</v>
          </cell>
          <cell r="GV141">
            <v>100</v>
          </cell>
          <cell r="GW141">
            <v>100</v>
          </cell>
          <cell r="GY141">
            <v>100</v>
          </cell>
          <cell r="GZ141">
            <v>100</v>
          </cell>
          <cell r="HB141">
            <v>100</v>
          </cell>
          <cell r="HC141">
            <v>100</v>
          </cell>
          <cell r="HE141">
            <v>100</v>
          </cell>
          <cell r="HF141">
            <v>100</v>
          </cell>
          <cell r="HH141">
            <v>100</v>
          </cell>
          <cell r="HI141">
            <v>100</v>
          </cell>
          <cell r="HK141">
            <v>100</v>
          </cell>
          <cell r="HL141">
            <v>100</v>
          </cell>
          <cell r="HN141">
            <v>100</v>
          </cell>
          <cell r="HO141">
            <v>100</v>
          </cell>
          <cell r="HQ141">
            <v>100</v>
          </cell>
          <cell r="HR141">
            <v>100</v>
          </cell>
          <cell r="HT141">
            <v>100</v>
          </cell>
          <cell r="HU141">
            <v>100</v>
          </cell>
          <cell r="HW141">
            <v>100</v>
          </cell>
          <cell r="HX141">
            <v>100</v>
          </cell>
          <cell r="HZ141">
            <v>100</v>
          </cell>
          <cell r="IA141">
            <v>100</v>
          </cell>
          <cell r="IC141">
            <v>100</v>
          </cell>
          <cell r="ID141">
            <v>100</v>
          </cell>
          <cell r="IF141">
            <v>100</v>
          </cell>
        </row>
        <row r="142">
          <cell r="GP142" t="str">
            <v>Acid Storage Tank</v>
          </cell>
          <cell r="GQ142">
            <v>0</v>
          </cell>
          <cell r="GS142">
            <v>0</v>
          </cell>
          <cell r="GT142">
            <v>0</v>
          </cell>
          <cell r="GV142">
            <v>0</v>
          </cell>
          <cell r="GW142">
            <v>0</v>
          </cell>
          <cell r="GY142">
            <v>0</v>
          </cell>
          <cell r="GZ142">
            <v>0</v>
          </cell>
          <cell r="HB142">
            <v>0</v>
          </cell>
          <cell r="HC142">
            <v>0</v>
          </cell>
          <cell r="HE142">
            <v>0</v>
          </cell>
          <cell r="HF142">
            <v>0</v>
          </cell>
          <cell r="HH142">
            <v>0</v>
          </cell>
          <cell r="HI142">
            <v>0</v>
          </cell>
          <cell r="HK142">
            <v>0</v>
          </cell>
          <cell r="HL142">
            <v>0</v>
          </cell>
          <cell r="HN142">
            <v>0</v>
          </cell>
          <cell r="HO142">
            <v>0</v>
          </cell>
          <cell r="HQ142">
            <v>0</v>
          </cell>
          <cell r="HR142">
            <v>0</v>
          </cell>
          <cell r="HT142">
            <v>0</v>
          </cell>
          <cell r="HU142">
            <v>0</v>
          </cell>
          <cell r="HW142">
            <v>0</v>
          </cell>
          <cell r="HX142">
            <v>0</v>
          </cell>
          <cell r="HZ142">
            <v>0</v>
          </cell>
          <cell r="IA142">
            <v>0</v>
          </cell>
          <cell r="IC142">
            <v>0</v>
          </cell>
          <cell r="ID142">
            <v>0</v>
          </cell>
          <cell r="IF142">
            <v>0</v>
          </cell>
        </row>
        <row r="143">
          <cell r="GP143" t="str">
            <v>Caustic Storage Tank</v>
          </cell>
          <cell r="GQ143">
            <v>0</v>
          </cell>
          <cell r="GS143">
            <v>0</v>
          </cell>
          <cell r="GT143">
            <v>0</v>
          </cell>
          <cell r="GV143">
            <v>0</v>
          </cell>
          <cell r="GW143">
            <v>0</v>
          </cell>
          <cell r="GY143">
            <v>0</v>
          </cell>
          <cell r="GZ143">
            <v>0</v>
          </cell>
          <cell r="HB143">
            <v>0</v>
          </cell>
          <cell r="HC143">
            <v>0</v>
          </cell>
          <cell r="HE143">
            <v>0</v>
          </cell>
          <cell r="HF143">
            <v>0</v>
          </cell>
          <cell r="HH143">
            <v>0</v>
          </cell>
          <cell r="HI143">
            <v>0</v>
          </cell>
          <cell r="HK143">
            <v>0</v>
          </cell>
          <cell r="HL143">
            <v>0</v>
          </cell>
          <cell r="HN143">
            <v>0</v>
          </cell>
          <cell r="HO143">
            <v>0</v>
          </cell>
          <cell r="HQ143">
            <v>0</v>
          </cell>
          <cell r="HR143">
            <v>0</v>
          </cell>
          <cell r="HT143">
            <v>0</v>
          </cell>
          <cell r="HU143">
            <v>0</v>
          </cell>
          <cell r="HW143">
            <v>0</v>
          </cell>
          <cell r="HX143">
            <v>0</v>
          </cell>
          <cell r="HZ143">
            <v>0</v>
          </cell>
          <cell r="IA143">
            <v>0</v>
          </cell>
          <cell r="IC143">
            <v>0</v>
          </cell>
          <cell r="ID143">
            <v>0</v>
          </cell>
          <cell r="IF143">
            <v>0</v>
          </cell>
        </row>
        <row r="144">
          <cell r="GP144" t="str">
            <v>Sulfuric Acid Tank</v>
          </cell>
          <cell r="GQ144">
            <v>0</v>
          </cell>
          <cell r="GS144">
            <v>0</v>
          </cell>
          <cell r="GT144">
            <v>0</v>
          </cell>
          <cell r="GV144">
            <v>0</v>
          </cell>
          <cell r="GW144">
            <v>0</v>
          </cell>
          <cell r="GY144">
            <v>0</v>
          </cell>
          <cell r="GZ144">
            <v>0</v>
          </cell>
          <cell r="HB144">
            <v>0</v>
          </cell>
          <cell r="HC144">
            <v>0</v>
          </cell>
          <cell r="HE144">
            <v>0</v>
          </cell>
          <cell r="HF144">
            <v>0</v>
          </cell>
          <cell r="HH144">
            <v>0</v>
          </cell>
          <cell r="HI144">
            <v>0</v>
          </cell>
          <cell r="HK144">
            <v>0</v>
          </cell>
          <cell r="HL144">
            <v>0</v>
          </cell>
          <cell r="HN144">
            <v>0</v>
          </cell>
          <cell r="HO144">
            <v>0</v>
          </cell>
          <cell r="HQ144">
            <v>0</v>
          </cell>
          <cell r="HR144">
            <v>0</v>
          </cell>
          <cell r="HT144">
            <v>0</v>
          </cell>
          <cell r="HU144">
            <v>0</v>
          </cell>
          <cell r="HW144">
            <v>0</v>
          </cell>
          <cell r="HX144">
            <v>0</v>
          </cell>
          <cell r="HZ144">
            <v>0</v>
          </cell>
          <cell r="IA144">
            <v>0</v>
          </cell>
          <cell r="IC144">
            <v>0</v>
          </cell>
          <cell r="ID144">
            <v>0</v>
          </cell>
          <cell r="IF144">
            <v>0</v>
          </cell>
        </row>
        <row r="145">
          <cell r="GP145" t="str">
            <v>Shop Fab Non Met Tank 1</v>
          </cell>
          <cell r="GQ145">
            <v>0</v>
          </cell>
          <cell r="GS145">
            <v>0</v>
          </cell>
          <cell r="GT145">
            <v>0</v>
          </cell>
          <cell r="GV145">
            <v>0</v>
          </cell>
          <cell r="GW145">
            <v>0</v>
          </cell>
          <cell r="GY145">
            <v>0</v>
          </cell>
          <cell r="GZ145">
            <v>0</v>
          </cell>
          <cell r="HB145">
            <v>0</v>
          </cell>
          <cell r="HC145">
            <v>0</v>
          </cell>
          <cell r="HE145">
            <v>0</v>
          </cell>
          <cell r="HF145">
            <v>0</v>
          </cell>
          <cell r="HH145">
            <v>0</v>
          </cell>
          <cell r="HI145">
            <v>0</v>
          </cell>
          <cell r="HK145">
            <v>0</v>
          </cell>
          <cell r="HL145">
            <v>0</v>
          </cell>
          <cell r="HN145">
            <v>0</v>
          </cell>
          <cell r="HO145">
            <v>0</v>
          </cell>
          <cell r="HQ145">
            <v>0</v>
          </cell>
          <cell r="HR145">
            <v>0</v>
          </cell>
          <cell r="HT145">
            <v>0</v>
          </cell>
          <cell r="HU145">
            <v>0</v>
          </cell>
          <cell r="HW145">
            <v>0</v>
          </cell>
          <cell r="HX145">
            <v>0</v>
          </cell>
          <cell r="HZ145">
            <v>0</v>
          </cell>
          <cell r="IA145">
            <v>0</v>
          </cell>
          <cell r="IC145">
            <v>0</v>
          </cell>
          <cell r="ID145">
            <v>0</v>
          </cell>
          <cell r="IF145">
            <v>0</v>
          </cell>
        </row>
        <row r="146">
          <cell r="GP146" t="str">
            <v>Shop Fab Non Met Tank 2</v>
          </cell>
          <cell r="GQ146">
            <v>0</v>
          </cell>
          <cell r="GS146">
            <v>0</v>
          </cell>
          <cell r="GT146">
            <v>0</v>
          </cell>
          <cell r="GV146">
            <v>0</v>
          </cell>
          <cell r="GW146">
            <v>0</v>
          </cell>
          <cell r="GY146">
            <v>0</v>
          </cell>
          <cell r="GZ146">
            <v>0</v>
          </cell>
          <cell r="HB146">
            <v>0</v>
          </cell>
          <cell r="HC146">
            <v>0</v>
          </cell>
          <cell r="HE146">
            <v>0</v>
          </cell>
          <cell r="HF146">
            <v>0</v>
          </cell>
          <cell r="HH146">
            <v>0</v>
          </cell>
          <cell r="HI146">
            <v>0</v>
          </cell>
          <cell r="HK146">
            <v>0</v>
          </cell>
          <cell r="HL146">
            <v>0</v>
          </cell>
          <cell r="HN146">
            <v>0</v>
          </cell>
          <cell r="HO146">
            <v>0</v>
          </cell>
          <cell r="HQ146">
            <v>0</v>
          </cell>
          <cell r="HR146">
            <v>0</v>
          </cell>
          <cell r="HT146">
            <v>0</v>
          </cell>
          <cell r="HU146">
            <v>0</v>
          </cell>
          <cell r="HW146">
            <v>0</v>
          </cell>
          <cell r="HX146">
            <v>0</v>
          </cell>
          <cell r="HZ146">
            <v>0</v>
          </cell>
          <cell r="IA146">
            <v>0</v>
          </cell>
          <cell r="IC146">
            <v>0</v>
          </cell>
          <cell r="ID146">
            <v>0</v>
          </cell>
          <cell r="IF146">
            <v>0</v>
          </cell>
        </row>
        <row r="147">
          <cell r="GP147" t="str">
            <v>Shop Fab Non Met Tank 3</v>
          </cell>
          <cell r="GQ147">
            <v>0</v>
          </cell>
          <cell r="GS147">
            <v>0</v>
          </cell>
          <cell r="GT147">
            <v>0</v>
          </cell>
          <cell r="GV147">
            <v>0</v>
          </cell>
          <cell r="GW147">
            <v>0</v>
          </cell>
          <cell r="GY147">
            <v>0</v>
          </cell>
          <cell r="GZ147">
            <v>0</v>
          </cell>
          <cell r="HB147">
            <v>0</v>
          </cell>
          <cell r="HC147">
            <v>0</v>
          </cell>
          <cell r="HE147">
            <v>0</v>
          </cell>
          <cell r="HF147">
            <v>0</v>
          </cell>
          <cell r="HH147">
            <v>0</v>
          </cell>
          <cell r="HI147">
            <v>0</v>
          </cell>
          <cell r="HK147">
            <v>0</v>
          </cell>
          <cell r="HL147">
            <v>0</v>
          </cell>
          <cell r="HN147">
            <v>0</v>
          </cell>
          <cell r="HO147">
            <v>0</v>
          </cell>
          <cell r="HQ147">
            <v>0</v>
          </cell>
          <cell r="HR147">
            <v>0</v>
          </cell>
          <cell r="HT147">
            <v>0</v>
          </cell>
          <cell r="HU147">
            <v>0</v>
          </cell>
          <cell r="HW147">
            <v>0</v>
          </cell>
          <cell r="HX147">
            <v>0</v>
          </cell>
          <cell r="HZ147">
            <v>0</v>
          </cell>
          <cell r="IA147">
            <v>0</v>
          </cell>
          <cell r="IC147">
            <v>0</v>
          </cell>
          <cell r="ID147">
            <v>0</v>
          </cell>
          <cell r="IF147">
            <v>0</v>
          </cell>
        </row>
        <row r="148">
          <cell r="GP148" t="str">
            <v>Condensate Drains Tank</v>
          </cell>
          <cell r="GQ148">
            <v>0</v>
          </cell>
          <cell r="GS148">
            <v>0</v>
          </cell>
          <cell r="GT148">
            <v>0</v>
          </cell>
          <cell r="GV148">
            <v>0</v>
          </cell>
          <cell r="GW148">
            <v>0</v>
          </cell>
          <cell r="GY148">
            <v>0</v>
          </cell>
          <cell r="GZ148">
            <v>0</v>
          </cell>
          <cell r="HB148">
            <v>0</v>
          </cell>
          <cell r="HC148">
            <v>0</v>
          </cell>
          <cell r="HE148">
            <v>0</v>
          </cell>
          <cell r="HF148">
            <v>0</v>
          </cell>
          <cell r="HH148">
            <v>0</v>
          </cell>
          <cell r="HI148">
            <v>0</v>
          </cell>
          <cell r="HK148">
            <v>0</v>
          </cell>
          <cell r="HL148">
            <v>0</v>
          </cell>
          <cell r="HN148">
            <v>0</v>
          </cell>
          <cell r="HO148">
            <v>0</v>
          </cell>
          <cell r="HQ148">
            <v>0</v>
          </cell>
          <cell r="HR148">
            <v>0</v>
          </cell>
          <cell r="HT148">
            <v>0</v>
          </cell>
          <cell r="HU148">
            <v>0</v>
          </cell>
          <cell r="HW148">
            <v>0</v>
          </cell>
          <cell r="HX148">
            <v>0</v>
          </cell>
          <cell r="HZ148">
            <v>0</v>
          </cell>
          <cell r="IA148">
            <v>0</v>
          </cell>
          <cell r="IC148">
            <v>0</v>
          </cell>
          <cell r="ID148">
            <v>0</v>
          </cell>
          <cell r="IF148">
            <v>0</v>
          </cell>
        </row>
        <row r="149">
          <cell r="GQ149">
            <v>0</v>
          </cell>
          <cell r="GT149">
            <v>0</v>
          </cell>
          <cell r="GW149">
            <v>0</v>
          </cell>
          <cell r="GZ149">
            <v>0</v>
          </cell>
          <cell r="HC149">
            <v>0</v>
          </cell>
          <cell r="HF149">
            <v>0</v>
          </cell>
          <cell r="HI149">
            <v>0</v>
          </cell>
          <cell r="HL149">
            <v>0</v>
          </cell>
          <cell r="HO149">
            <v>0</v>
          </cell>
          <cell r="HR149">
            <v>0</v>
          </cell>
          <cell r="HU149">
            <v>0</v>
          </cell>
          <cell r="HX149">
            <v>0</v>
          </cell>
          <cell r="IA149">
            <v>0</v>
          </cell>
          <cell r="ID149">
            <v>0</v>
          </cell>
        </row>
        <row r="150">
          <cell r="GQ150">
            <v>0</v>
          </cell>
          <cell r="GT150">
            <v>0</v>
          </cell>
          <cell r="GW150">
            <v>0</v>
          </cell>
          <cell r="GZ150">
            <v>0</v>
          </cell>
          <cell r="HC150">
            <v>0</v>
          </cell>
          <cell r="HF150">
            <v>0</v>
          </cell>
          <cell r="HI150">
            <v>0</v>
          </cell>
          <cell r="HL150">
            <v>0</v>
          </cell>
          <cell r="HO150">
            <v>0</v>
          </cell>
          <cell r="HR150">
            <v>0</v>
          </cell>
          <cell r="HU150">
            <v>0</v>
          </cell>
          <cell r="HX150">
            <v>0</v>
          </cell>
          <cell r="IA150">
            <v>0</v>
          </cell>
          <cell r="ID150">
            <v>0</v>
          </cell>
        </row>
        <row r="151">
          <cell r="GQ151">
            <v>0</v>
          </cell>
          <cell r="GT151">
            <v>0</v>
          </cell>
          <cell r="GW151">
            <v>0</v>
          </cell>
          <cell r="GZ151">
            <v>0</v>
          </cell>
          <cell r="HC151">
            <v>0</v>
          </cell>
          <cell r="HF151">
            <v>0</v>
          </cell>
          <cell r="HI151">
            <v>0</v>
          </cell>
          <cell r="HL151">
            <v>0</v>
          </cell>
          <cell r="HO151">
            <v>0</v>
          </cell>
          <cell r="HR151">
            <v>0</v>
          </cell>
          <cell r="HU151">
            <v>0</v>
          </cell>
          <cell r="HX151">
            <v>0</v>
          </cell>
          <cell r="IA151">
            <v>0</v>
          </cell>
          <cell r="ID151">
            <v>0</v>
          </cell>
        </row>
        <row r="152">
          <cell r="GP152" t="str">
            <v>Electric Immersion Heater - Field Fab Tank</v>
          </cell>
          <cell r="GQ152">
            <v>0</v>
          </cell>
          <cell r="GS152">
            <v>0</v>
          </cell>
          <cell r="GT152">
            <v>0</v>
          </cell>
          <cell r="GV152">
            <v>0</v>
          </cell>
          <cell r="GW152">
            <v>0</v>
          </cell>
          <cell r="GY152">
            <v>0</v>
          </cell>
          <cell r="GZ152">
            <v>0</v>
          </cell>
          <cell r="HB152">
            <v>0</v>
          </cell>
          <cell r="HC152">
            <v>0</v>
          </cell>
          <cell r="HE152">
            <v>0</v>
          </cell>
          <cell r="HF152">
            <v>0</v>
          </cell>
          <cell r="HH152">
            <v>0</v>
          </cell>
          <cell r="HI152">
            <v>0</v>
          </cell>
          <cell r="HK152">
            <v>0</v>
          </cell>
          <cell r="HL152">
            <v>0</v>
          </cell>
          <cell r="HN152">
            <v>0</v>
          </cell>
          <cell r="HO152">
            <v>0</v>
          </cell>
          <cell r="HQ152">
            <v>0</v>
          </cell>
          <cell r="HR152">
            <v>0</v>
          </cell>
          <cell r="HT152">
            <v>0</v>
          </cell>
          <cell r="HU152">
            <v>0</v>
          </cell>
          <cell r="HW152">
            <v>0</v>
          </cell>
          <cell r="HX152">
            <v>0</v>
          </cell>
          <cell r="HZ152">
            <v>0</v>
          </cell>
          <cell r="IA152">
            <v>0</v>
          </cell>
          <cell r="IC152">
            <v>0</v>
          </cell>
          <cell r="ID152">
            <v>0</v>
          </cell>
          <cell r="IF152">
            <v>0</v>
          </cell>
        </row>
        <row r="153">
          <cell r="GP153" t="str">
            <v>Electric Immersion Heater - Shop Fab Tank</v>
          </cell>
          <cell r="GQ153">
            <v>0</v>
          </cell>
          <cell r="GS153">
            <v>0</v>
          </cell>
          <cell r="GT153">
            <v>0</v>
          </cell>
          <cell r="GV153">
            <v>0</v>
          </cell>
          <cell r="GW153">
            <v>0</v>
          </cell>
          <cell r="GY153">
            <v>0</v>
          </cell>
          <cell r="GZ153">
            <v>0</v>
          </cell>
          <cell r="HB153">
            <v>0</v>
          </cell>
          <cell r="HC153">
            <v>0</v>
          </cell>
          <cell r="HE153">
            <v>0</v>
          </cell>
          <cell r="HF153">
            <v>0</v>
          </cell>
          <cell r="HH153">
            <v>0</v>
          </cell>
          <cell r="HI153">
            <v>0</v>
          </cell>
          <cell r="HK153">
            <v>0</v>
          </cell>
          <cell r="HL153">
            <v>0</v>
          </cell>
          <cell r="HN153">
            <v>0</v>
          </cell>
          <cell r="HO153">
            <v>0</v>
          </cell>
          <cell r="HQ153">
            <v>0</v>
          </cell>
          <cell r="HR153">
            <v>0</v>
          </cell>
          <cell r="HT153">
            <v>0</v>
          </cell>
          <cell r="HU153">
            <v>0</v>
          </cell>
          <cell r="HW153">
            <v>0</v>
          </cell>
          <cell r="HX153">
            <v>0</v>
          </cell>
          <cell r="HZ153">
            <v>0</v>
          </cell>
          <cell r="IA153">
            <v>0</v>
          </cell>
          <cell r="IC153">
            <v>0</v>
          </cell>
          <cell r="ID153">
            <v>0</v>
          </cell>
          <cell r="IF153">
            <v>0</v>
          </cell>
        </row>
        <row r="154">
          <cell r="GP154" t="str">
            <v>Makeup Water Sand Filter</v>
          </cell>
          <cell r="GQ154">
            <v>0</v>
          </cell>
          <cell r="GS154">
            <v>0</v>
          </cell>
          <cell r="GT154">
            <v>0</v>
          </cell>
          <cell r="GV154">
            <v>0</v>
          </cell>
          <cell r="GW154">
            <v>0</v>
          </cell>
          <cell r="GY154">
            <v>0</v>
          </cell>
          <cell r="GZ154">
            <v>0</v>
          </cell>
          <cell r="HB154">
            <v>0</v>
          </cell>
          <cell r="HC154">
            <v>0</v>
          </cell>
          <cell r="HE154">
            <v>0</v>
          </cell>
          <cell r="HF154">
            <v>0</v>
          </cell>
          <cell r="HH154">
            <v>0</v>
          </cell>
          <cell r="HI154">
            <v>0</v>
          </cell>
          <cell r="HK154">
            <v>0</v>
          </cell>
          <cell r="HL154">
            <v>0</v>
          </cell>
          <cell r="HN154">
            <v>0</v>
          </cell>
          <cell r="HO154">
            <v>0</v>
          </cell>
          <cell r="HQ154">
            <v>0</v>
          </cell>
          <cell r="HR154">
            <v>0</v>
          </cell>
          <cell r="HT154">
            <v>0</v>
          </cell>
          <cell r="HU154">
            <v>0</v>
          </cell>
          <cell r="HW154">
            <v>0</v>
          </cell>
          <cell r="HX154">
            <v>0</v>
          </cell>
          <cell r="HZ154">
            <v>0</v>
          </cell>
          <cell r="IA154">
            <v>0</v>
          </cell>
          <cell r="IC154">
            <v>0</v>
          </cell>
          <cell r="ID154">
            <v>0</v>
          </cell>
          <cell r="IF154">
            <v>0</v>
          </cell>
        </row>
        <row r="155">
          <cell r="GP155" t="str">
            <v xml:space="preserve">Clarifier &amp; Gravity Filters - </v>
          </cell>
          <cell r="GQ155">
            <v>0</v>
          </cell>
          <cell r="GS155">
            <v>0</v>
          </cell>
          <cell r="GT155">
            <v>0</v>
          </cell>
          <cell r="GV155">
            <v>0</v>
          </cell>
          <cell r="GW155">
            <v>0</v>
          </cell>
          <cell r="GY155">
            <v>0</v>
          </cell>
          <cell r="GZ155">
            <v>0</v>
          </cell>
          <cell r="HB155">
            <v>0</v>
          </cell>
          <cell r="HC155">
            <v>0</v>
          </cell>
          <cell r="HE155">
            <v>0</v>
          </cell>
          <cell r="HF155">
            <v>0</v>
          </cell>
          <cell r="HH155">
            <v>0</v>
          </cell>
          <cell r="HI155">
            <v>0</v>
          </cell>
          <cell r="HK155">
            <v>0</v>
          </cell>
          <cell r="HL155">
            <v>0</v>
          </cell>
          <cell r="HN155">
            <v>0</v>
          </cell>
          <cell r="HO155">
            <v>0</v>
          </cell>
          <cell r="HQ155">
            <v>0</v>
          </cell>
          <cell r="HR155">
            <v>0</v>
          </cell>
          <cell r="HT155">
            <v>0</v>
          </cell>
          <cell r="HU155">
            <v>0</v>
          </cell>
          <cell r="HW155">
            <v>0</v>
          </cell>
          <cell r="HX155">
            <v>0</v>
          </cell>
          <cell r="HZ155">
            <v>0</v>
          </cell>
          <cell r="IA155">
            <v>0</v>
          </cell>
          <cell r="IC155">
            <v>0</v>
          </cell>
          <cell r="ID155">
            <v>0</v>
          </cell>
          <cell r="IF155">
            <v>0</v>
          </cell>
        </row>
        <row r="156">
          <cell r="GP156" t="str">
            <v>Gray Water Treatment System</v>
          </cell>
          <cell r="GQ156">
            <v>0</v>
          </cell>
          <cell r="GS156">
            <v>0</v>
          </cell>
          <cell r="GT156">
            <v>0</v>
          </cell>
          <cell r="GV156">
            <v>0</v>
          </cell>
          <cell r="GW156">
            <v>0</v>
          </cell>
          <cell r="GY156">
            <v>0</v>
          </cell>
          <cell r="GZ156">
            <v>0</v>
          </cell>
          <cell r="HB156">
            <v>0</v>
          </cell>
          <cell r="HC156">
            <v>0</v>
          </cell>
          <cell r="HE156">
            <v>0</v>
          </cell>
          <cell r="HF156">
            <v>0</v>
          </cell>
          <cell r="HH156">
            <v>0</v>
          </cell>
          <cell r="HI156">
            <v>0</v>
          </cell>
          <cell r="HK156">
            <v>0</v>
          </cell>
          <cell r="HL156">
            <v>0</v>
          </cell>
          <cell r="HN156">
            <v>0</v>
          </cell>
          <cell r="HO156">
            <v>0</v>
          </cell>
          <cell r="HQ156">
            <v>0</v>
          </cell>
          <cell r="HR156">
            <v>0</v>
          </cell>
          <cell r="HT156">
            <v>0</v>
          </cell>
          <cell r="HU156">
            <v>0</v>
          </cell>
          <cell r="HW156">
            <v>0</v>
          </cell>
          <cell r="HX156">
            <v>0</v>
          </cell>
          <cell r="HZ156">
            <v>0</v>
          </cell>
          <cell r="IA156">
            <v>0</v>
          </cell>
          <cell r="IC156">
            <v>0</v>
          </cell>
          <cell r="ID156">
            <v>0</v>
          </cell>
          <cell r="IF156">
            <v>0</v>
          </cell>
        </row>
        <row r="157">
          <cell r="GP157" t="str">
            <v xml:space="preserve">Desalination System - </v>
          </cell>
          <cell r="GQ157">
            <v>0</v>
          </cell>
          <cell r="GS157">
            <v>0</v>
          </cell>
          <cell r="GT157">
            <v>0</v>
          </cell>
          <cell r="GV157">
            <v>0</v>
          </cell>
          <cell r="GW157">
            <v>0</v>
          </cell>
          <cell r="GY157">
            <v>0</v>
          </cell>
          <cell r="GZ157">
            <v>0</v>
          </cell>
          <cell r="HB157">
            <v>0</v>
          </cell>
          <cell r="HC157">
            <v>0</v>
          </cell>
          <cell r="HE157">
            <v>0</v>
          </cell>
          <cell r="HF157">
            <v>0</v>
          </cell>
          <cell r="HH157">
            <v>0</v>
          </cell>
          <cell r="HI157">
            <v>0</v>
          </cell>
          <cell r="HK157">
            <v>0</v>
          </cell>
          <cell r="HL157">
            <v>0</v>
          </cell>
          <cell r="HN157">
            <v>0</v>
          </cell>
          <cell r="HO157">
            <v>0</v>
          </cell>
          <cell r="HQ157">
            <v>0</v>
          </cell>
          <cell r="HR157">
            <v>0</v>
          </cell>
          <cell r="HT157">
            <v>0</v>
          </cell>
          <cell r="HU157">
            <v>0</v>
          </cell>
          <cell r="HW157">
            <v>0</v>
          </cell>
          <cell r="HX157">
            <v>0</v>
          </cell>
          <cell r="HZ157">
            <v>0</v>
          </cell>
          <cell r="IA157">
            <v>0</v>
          </cell>
          <cell r="IC157">
            <v>0</v>
          </cell>
          <cell r="ID157">
            <v>0</v>
          </cell>
          <cell r="IF157">
            <v>0</v>
          </cell>
        </row>
        <row r="158">
          <cell r="GP158" t="str">
            <v>2-Stage Reverse Osmosis, Electrodeionization (RO/EDI) Water Treatment System</v>
          </cell>
          <cell r="GQ158">
            <v>0</v>
          </cell>
          <cell r="GS158">
            <v>0</v>
          </cell>
          <cell r="GT158">
            <v>0</v>
          </cell>
          <cell r="GV158">
            <v>0</v>
          </cell>
          <cell r="GW158">
            <v>0</v>
          </cell>
          <cell r="GY158">
            <v>0</v>
          </cell>
          <cell r="GZ158">
            <v>0</v>
          </cell>
          <cell r="HB158">
            <v>0</v>
          </cell>
          <cell r="HC158">
            <v>0</v>
          </cell>
          <cell r="HE158">
            <v>0</v>
          </cell>
          <cell r="HF158">
            <v>0</v>
          </cell>
          <cell r="HH158">
            <v>0</v>
          </cell>
          <cell r="HI158">
            <v>0</v>
          </cell>
          <cell r="HK158">
            <v>0</v>
          </cell>
          <cell r="HL158">
            <v>0</v>
          </cell>
          <cell r="HN158">
            <v>0</v>
          </cell>
          <cell r="HO158">
            <v>0</v>
          </cell>
          <cell r="HQ158">
            <v>0</v>
          </cell>
          <cell r="HR158">
            <v>0</v>
          </cell>
          <cell r="HT158">
            <v>0</v>
          </cell>
          <cell r="HU158">
            <v>0</v>
          </cell>
          <cell r="HW158">
            <v>0</v>
          </cell>
          <cell r="HX158">
            <v>0</v>
          </cell>
          <cell r="HZ158">
            <v>0</v>
          </cell>
          <cell r="IA158">
            <v>0</v>
          </cell>
          <cell r="IC158">
            <v>0</v>
          </cell>
          <cell r="ID158">
            <v>0</v>
          </cell>
          <cell r="IF158">
            <v>0</v>
          </cell>
        </row>
        <row r="159">
          <cell r="GP159" t="str">
            <v>Coagulant Feed System. Supplied with RO Water Treatment System.</v>
          </cell>
          <cell r="GS159">
            <v>0</v>
          </cell>
          <cell r="GV159">
            <v>0</v>
          </cell>
          <cell r="GY159">
            <v>0</v>
          </cell>
          <cell r="HB159">
            <v>0</v>
          </cell>
          <cell r="HE159">
            <v>0</v>
          </cell>
          <cell r="HH159">
            <v>0</v>
          </cell>
          <cell r="HK159">
            <v>0</v>
          </cell>
          <cell r="HN159">
            <v>0</v>
          </cell>
          <cell r="HQ159">
            <v>0</v>
          </cell>
          <cell r="HT159">
            <v>0</v>
          </cell>
          <cell r="HW159">
            <v>0</v>
          </cell>
          <cell r="HZ159">
            <v>0</v>
          </cell>
          <cell r="IC159">
            <v>0</v>
          </cell>
          <cell r="IF159">
            <v>0</v>
          </cell>
        </row>
        <row r="160">
          <cell r="GP160" t="str">
            <v>Air Scour Blowers. Supplied with RO Water Treatment System.</v>
          </cell>
          <cell r="GS160">
            <v>0</v>
          </cell>
          <cell r="GV160">
            <v>0</v>
          </cell>
          <cell r="GY160">
            <v>0</v>
          </cell>
          <cell r="HB160">
            <v>0</v>
          </cell>
          <cell r="HE160">
            <v>0</v>
          </cell>
          <cell r="HH160">
            <v>0</v>
          </cell>
          <cell r="HK160">
            <v>0</v>
          </cell>
          <cell r="HN160">
            <v>0</v>
          </cell>
          <cell r="HQ160">
            <v>0</v>
          </cell>
          <cell r="HT160">
            <v>0</v>
          </cell>
          <cell r="HW160">
            <v>0</v>
          </cell>
          <cell r="HZ160">
            <v>0</v>
          </cell>
          <cell r="IC160">
            <v>0</v>
          </cell>
          <cell r="IF160">
            <v>0</v>
          </cell>
        </row>
        <row r="161">
          <cell r="GP161" t="str">
            <v>Backwash Pumps.  Supplied with RO Water Treatment System.</v>
          </cell>
          <cell r="GS161">
            <v>0</v>
          </cell>
          <cell r="GV161">
            <v>0</v>
          </cell>
          <cell r="GY161">
            <v>0</v>
          </cell>
          <cell r="HB161">
            <v>0</v>
          </cell>
          <cell r="HE161">
            <v>0</v>
          </cell>
          <cell r="HH161">
            <v>0</v>
          </cell>
          <cell r="HK161">
            <v>0</v>
          </cell>
          <cell r="HN161">
            <v>0</v>
          </cell>
          <cell r="HQ161">
            <v>0</v>
          </cell>
          <cell r="HT161">
            <v>0</v>
          </cell>
          <cell r="HW161">
            <v>0</v>
          </cell>
          <cell r="HZ161">
            <v>0</v>
          </cell>
          <cell r="IC161">
            <v>0</v>
          </cell>
          <cell r="IF161">
            <v>0</v>
          </cell>
        </row>
        <row r="162">
          <cell r="GP162" t="str">
            <v>RO Clean in Place (CIP) Skid.  Supplied with RO Water Treatment System.</v>
          </cell>
          <cell r="GS162">
            <v>0</v>
          </cell>
          <cell r="GV162">
            <v>0</v>
          </cell>
          <cell r="GY162">
            <v>0</v>
          </cell>
          <cell r="HB162">
            <v>0</v>
          </cell>
          <cell r="HE162">
            <v>0</v>
          </cell>
          <cell r="HH162">
            <v>0</v>
          </cell>
          <cell r="HK162">
            <v>0</v>
          </cell>
          <cell r="HN162">
            <v>0</v>
          </cell>
          <cell r="HQ162">
            <v>0</v>
          </cell>
          <cell r="HT162">
            <v>0</v>
          </cell>
          <cell r="HW162">
            <v>0</v>
          </cell>
          <cell r="HZ162">
            <v>0</v>
          </cell>
          <cell r="IC162">
            <v>0</v>
          </cell>
          <cell r="IF162">
            <v>0</v>
          </cell>
        </row>
        <row r="163">
          <cell r="GP163" t="str">
            <v>RO 25% Caustic Feed System.  Supplied with RO Water Treatment System.</v>
          </cell>
          <cell r="GS163">
            <v>0</v>
          </cell>
          <cell r="GV163">
            <v>0</v>
          </cell>
          <cell r="GY163">
            <v>0</v>
          </cell>
          <cell r="HB163">
            <v>0</v>
          </cell>
          <cell r="HE163">
            <v>0</v>
          </cell>
          <cell r="HH163">
            <v>0</v>
          </cell>
          <cell r="HK163">
            <v>0</v>
          </cell>
          <cell r="HN163">
            <v>0</v>
          </cell>
          <cell r="HQ163">
            <v>0</v>
          </cell>
          <cell r="HT163">
            <v>0</v>
          </cell>
          <cell r="HW163">
            <v>0</v>
          </cell>
          <cell r="HZ163">
            <v>0</v>
          </cell>
          <cell r="IC163">
            <v>0</v>
          </cell>
          <cell r="IF163">
            <v>0</v>
          </cell>
        </row>
        <row r="164">
          <cell r="GP164" t="str">
            <v>RO Bisulfite System (Dechlorination).   Supplied with RO Water Treatment System.</v>
          </cell>
          <cell r="GS164">
            <v>0</v>
          </cell>
          <cell r="GV164">
            <v>0</v>
          </cell>
          <cell r="GY164">
            <v>0</v>
          </cell>
          <cell r="HB164">
            <v>0</v>
          </cell>
          <cell r="HE164">
            <v>0</v>
          </cell>
          <cell r="HH164">
            <v>0</v>
          </cell>
          <cell r="HK164">
            <v>0</v>
          </cell>
          <cell r="HN164">
            <v>0</v>
          </cell>
          <cell r="HQ164">
            <v>0</v>
          </cell>
          <cell r="HT164">
            <v>0</v>
          </cell>
          <cell r="HW164">
            <v>0</v>
          </cell>
          <cell r="HZ164">
            <v>0</v>
          </cell>
          <cell r="IC164">
            <v>0</v>
          </cell>
          <cell r="IF164">
            <v>0</v>
          </cell>
        </row>
        <row r="165">
          <cell r="GP165" t="str">
            <v>RO Antiscalant Feed System.  Supplied with RO Water Treatment System.</v>
          </cell>
          <cell r="GS165">
            <v>0</v>
          </cell>
          <cell r="GV165">
            <v>0</v>
          </cell>
          <cell r="GY165">
            <v>0</v>
          </cell>
          <cell r="HB165">
            <v>0</v>
          </cell>
          <cell r="HE165">
            <v>0</v>
          </cell>
          <cell r="HH165">
            <v>0</v>
          </cell>
          <cell r="HK165">
            <v>0</v>
          </cell>
          <cell r="HN165">
            <v>0</v>
          </cell>
          <cell r="HQ165">
            <v>0</v>
          </cell>
          <cell r="HT165">
            <v>0</v>
          </cell>
          <cell r="HW165">
            <v>0</v>
          </cell>
          <cell r="HZ165">
            <v>0</v>
          </cell>
          <cell r="IC165">
            <v>0</v>
          </cell>
          <cell r="IF165">
            <v>0</v>
          </cell>
        </row>
        <row r="166">
          <cell r="GP166" t="str">
            <v>Multimedia Filters with Booster Pumps.   Supplied with RO Water Treatment System.</v>
          </cell>
          <cell r="GS166">
            <v>0</v>
          </cell>
          <cell r="GV166">
            <v>0</v>
          </cell>
          <cell r="GY166">
            <v>0</v>
          </cell>
          <cell r="HB166">
            <v>0</v>
          </cell>
          <cell r="HE166">
            <v>0</v>
          </cell>
          <cell r="HH166">
            <v>0</v>
          </cell>
          <cell r="HK166">
            <v>0</v>
          </cell>
          <cell r="HN166">
            <v>0</v>
          </cell>
          <cell r="HQ166">
            <v>0</v>
          </cell>
          <cell r="HT166">
            <v>0</v>
          </cell>
          <cell r="HW166">
            <v>0</v>
          </cell>
          <cell r="HZ166">
            <v>0</v>
          </cell>
          <cell r="IC166">
            <v>0</v>
          </cell>
          <cell r="IF166">
            <v>0</v>
          </cell>
        </row>
        <row r="167">
          <cell r="GP167" t="str">
            <v>RO Cartridge Filter.  Supplied with RO Water Treatment System.</v>
          </cell>
          <cell r="GS167">
            <v>0</v>
          </cell>
          <cell r="GV167">
            <v>0</v>
          </cell>
          <cell r="GY167">
            <v>0</v>
          </cell>
          <cell r="HB167">
            <v>0</v>
          </cell>
          <cell r="HE167">
            <v>0</v>
          </cell>
          <cell r="HH167">
            <v>0</v>
          </cell>
          <cell r="HK167">
            <v>0</v>
          </cell>
          <cell r="HN167">
            <v>0</v>
          </cell>
          <cell r="HQ167">
            <v>0</v>
          </cell>
          <cell r="HT167">
            <v>0</v>
          </cell>
          <cell r="HW167">
            <v>0</v>
          </cell>
          <cell r="HZ167">
            <v>0</v>
          </cell>
          <cell r="IC167">
            <v>0</v>
          </cell>
          <cell r="IF167">
            <v>0</v>
          </cell>
        </row>
        <row r="168">
          <cell r="GP168" t="str">
            <v>Reverse Osmosis 1st Pass Pumps.  Supplied with RO Water Treatment System.</v>
          </cell>
          <cell r="GS168">
            <v>0</v>
          </cell>
          <cell r="GV168">
            <v>0</v>
          </cell>
          <cell r="GY168">
            <v>0</v>
          </cell>
          <cell r="HB168">
            <v>0</v>
          </cell>
          <cell r="HE168">
            <v>0</v>
          </cell>
          <cell r="HH168">
            <v>0</v>
          </cell>
          <cell r="HK168">
            <v>0</v>
          </cell>
          <cell r="HN168">
            <v>0</v>
          </cell>
          <cell r="HQ168">
            <v>0</v>
          </cell>
          <cell r="HT168">
            <v>0</v>
          </cell>
          <cell r="HW168">
            <v>0</v>
          </cell>
          <cell r="HZ168">
            <v>0</v>
          </cell>
          <cell r="IC168">
            <v>0</v>
          </cell>
          <cell r="IF168">
            <v>0</v>
          </cell>
        </row>
        <row r="169">
          <cell r="GP169" t="str">
            <v>1st Pass RO Membrane Bank</v>
          </cell>
          <cell r="GS169">
            <v>0</v>
          </cell>
          <cell r="GV169">
            <v>0</v>
          </cell>
          <cell r="GY169">
            <v>0</v>
          </cell>
          <cell r="HB169">
            <v>0</v>
          </cell>
          <cell r="HE169">
            <v>0</v>
          </cell>
          <cell r="HH169">
            <v>0</v>
          </cell>
          <cell r="HK169">
            <v>0</v>
          </cell>
          <cell r="HN169">
            <v>0</v>
          </cell>
          <cell r="HQ169">
            <v>0</v>
          </cell>
          <cell r="HT169">
            <v>0</v>
          </cell>
          <cell r="HW169">
            <v>0</v>
          </cell>
          <cell r="HZ169">
            <v>0</v>
          </cell>
          <cell r="IC169">
            <v>0</v>
          </cell>
          <cell r="IF169">
            <v>0</v>
          </cell>
        </row>
        <row r="170">
          <cell r="GP170" t="str">
            <v>RO 1st Pass Break Tank. Supplied with RO Water Treatment System.</v>
          </cell>
          <cell r="GS170">
            <v>0</v>
          </cell>
          <cell r="GV170">
            <v>0</v>
          </cell>
          <cell r="GY170">
            <v>0</v>
          </cell>
          <cell r="HB170">
            <v>0</v>
          </cell>
          <cell r="HE170">
            <v>0</v>
          </cell>
          <cell r="HH170">
            <v>0</v>
          </cell>
          <cell r="HK170">
            <v>0</v>
          </cell>
          <cell r="HN170">
            <v>0</v>
          </cell>
          <cell r="HQ170">
            <v>0</v>
          </cell>
          <cell r="HT170">
            <v>0</v>
          </cell>
          <cell r="HW170">
            <v>0</v>
          </cell>
          <cell r="HZ170">
            <v>0</v>
          </cell>
          <cell r="IC170">
            <v>0</v>
          </cell>
          <cell r="IF170">
            <v>0</v>
          </cell>
        </row>
        <row r="171">
          <cell r="GP171" t="str">
            <v>Reverse Osmosis 2nd Pass Pumps.  Supplied with RO Water Treatment System.</v>
          </cell>
          <cell r="GS171">
            <v>0</v>
          </cell>
          <cell r="GV171">
            <v>0</v>
          </cell>
          <cell r="GY171">
            <v>0</v>
          </cell>
          <cell r="HB171">
            <v>0</v>
          </cell>
          <cell r="HE171">
            <v>0</v>
          </cell>
          <cell r="HH171">
            <v>0</v>
          </cell>
          <cell r="HK171">
            <v>0</v>
          </cell>
          <cell r="HN171">
            <v>0</v>
          </cell>
          <cell r="HQ171">
            <v>0</v>
          </cell>
          <cell r="HT171">
            <v>0</v>
          </cell>
          <cell r="HW171">
            <v>0</v>
          </cell>
          <cell r="HZ171">
            <v>0</v>
          </cell>
          <cell r="IC171">
            <v>0</v>
          </cell>
          <cell r="IF171">
            <v>0</v>
          </cell>
        </row>
        <row r="172">
          <cell r="GP172" t="str">
            <v>2nd Pass RO Membrane Bank</v>
          </cell>
          <cell r="GS172">
            <v>0</v>
          </cell>
          <cell r="GV172">
            <v>0</v>
          </cell>
          <cell r="GY172">
            <v>0</v>
          </cell>
          <cell r="HB172">
            <v>0</v>
          </cell>
          <cell r="HE172">
            <v>0</v>
          </cell>
          <cell r="HH172">
            <v>0</v>
          </cell>
          <cell r="HK172">
            <v>0</v>
          </cell>
          <cell r="HN172">
            <v>0</v>
          </cell>
          <cell r="HQ172">
            <v>0</v>
          </cell>
          <cell r="HT172">
            <v>0</v>
          </cell>
          <cell r="HW172">
            <v>0</v>
          </cell>
          <cell r="HZ172">
            <v>0</v>
          </cell>
          <cell r="IC172">
            <v>0</v>
          </cell>
          <cell r="IF172">
            <v>0</v>
          </cell>
        </row>
        <row r="173">
          <cell r="GP173" t="str">
            <v>EDI Units. Supplied with RO Water Treatment System.</v>
          </cell>
          <cell r="GS173">
            <v>0</v>
          </cell>
          <cell r="GV173">
            <v>0</v>
          </cell>
          <cell r="GY173">
            <v>0</v>
          </cell>
          <cell r="HB173">
            <v>0</v>
          </cell>
          <cell r="HE173">
            <v>0</v>
          </cell>
          <cell r="HH173">
            <v>0</v>
          </cell>
          <cell r="HK173">
            <v>0</v>
          </cell>
          <cell r="HN173">
            <v>0</v>
          </cell>
          <cell r="HQ173">
            <v>0</v>
          </cell>
          <cell r="HT173">
            <v>0</v>
          </cell>
          <cell r="HW173">
            <v>0</v>
          </cell>
          <cell r="HZ173">
            <v>0</v>
          </cell>
          <cell r="IC173">
            <v>0</v>
          </cell>
          <cell r="IF173">
            <v>0</v>
          </cell>
        </row>
        <row r="174">
          <cell r="GP174" t="str">
            <v>Rental Demineralizer</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v>
          </cell>
          <cell r="HE174">
            <v>0</v>
          </cell>
          <cell r="HF174">
            <v>0</v>
          </cell>
          <cell r="HG174">
            <v>0</v>
          </cell>
          <cell r="HH174">
            <v>0</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v>
          </cell>
          <cell r="HY174">
            <v>0</v>
          </cell>
          <cell r="HZ174">
            <v>0</v>
          </cell>
          <cell r="IA174">
            <v>0</v>
          </cell>
          <cell r="IB174">
            <v>0</v>
          </cell>
          <cell r="IC174">
            <v>0</v>
          </cell>
          <cell r="ID174">
            <v>0</v>
          </cell>
          <cell r="IE174">
            <v>0</v>
          </cell>
          <cell r="IF174">
            <v>0</v>
          </cell>
        </row>
        <row r="175">
          <cell r="GP175" t="str">
            <v xml:space="preserve">Condensate Polisher - </v>
          </cell>
          <cell r="GQ175">
            <v>0</v>
          </cell>
          <cell r="GS175">
            <v>0</v>
          </cell>
          <cell r="GT175">
            <v>0</v>
          </cell>
          <cell r="GV175">
            <v>0</v>
          </cell>
          <cell r="GW175">
            <v>0</v>
          </cell>
          <cell r="GY175">
            <v>0</v>
          </cell>
          <cell r="GZ175">
            <v>0</v>
          </cell>
          <cell r="HB175">
            <v>0</v>
          </cell>
          <cell r="HC175">
            <v>0</v>
          </cell>
          <cell r="HE175">
            <v>0</v>
          </cell>
          <cell r="HF175">
            <v>0</v>
          </cell>
          <cell r="HH175">
            <v>0</v>
          </cell>
          <cell r="HI175">
            <v>0</v>
          </cell>
          <cell r="HK175">
            <v>0</v>
          </cell>
          <cell r="HL175">
            <v>0</v>
          </cell>
          <cell r="HN175">
            <v>0</v>
          </cell>
          <cell r="HO175">
            <v>0</v>
          </cell>
          <cell r="HQ175">
            <v>0</v>
          </cell>
          <cell r="HR175">
            <v>0</v>
          </cell>
          <cell r="HT175">
            <v>0</v>
          </cell>
          <cell r="HU175">
            <v>0</v>
          </cell>
          <cell r="HW175">
            <v>0</v>
          </cell>
          <cell r="HX175">
            <v>0</v>
          </cell>
          <cell r="HZ175">
            <v>0</v>
          </cell>
          <cell r="IA175">
            <v>0</v>
          </cell>
          <cell r="IC175">
            <v>0</v>
          </cell>
          <cell r="ID175">
            <v>0</v>
          </cell>
          <cell r="IF175">
            <v>0</v>
          </cell>
        </row>
        <row r="176">
          <cell r="GP176" t="str">
            <v xml:space="preserve">Zero Liquid Discharge (ZLD) System - </v>
          </cell>
          <cell r="GQ176">
            <v>0</v>
          </cell>
          <cell r="GS176">
            <v>0</v>
          </cell>
          <cell r="GT176">
            <v>0</v>
          </cell>
          <cell r="GV176">
            <v>0</v>
          </cell>
          <cell r="GW176">
            <v>0</v>
          </cell>
          <cell r="GY176">
            <v>0</v>
          </cell>
          <cell r="GZ176">
            <v>0</v>
          </cell>
          <cell r="HB176">
            <v>0</v>
          </cell>
          <cell r="HC176">
            <v>0</v>
          </cell>
          <cell r="HE176">
            <v>0</v>
          </cell>
          <cell r="HF176">
            <v>0</v>
          </cell>
          <cell r="HH176">
            <v>0</v>
          </cell>
          <cell r="HI176">
            <v>0</v>
          </cell>
          <cell r="HK176">
            <v>0</v>
          </cell>
          <cell r="HL176">
            <v>0</v>
          </cell>
          <cell r="HN176">
            <v>0</v>
          </cell>
          <cell r="HO176">
            <v>0</v>
          </cell>
          <cell r="HQ176">
            <v>0</v>
          </cell>
          <cell r="HR176">
            <v>0</v>
          </cell>
          <cell r="HT176">
            <v>0</v>
          </cell>
          <cell r="HU176">
            <v>0</v>
          </cell>
          <cell r="HW176">
            <v>0</v>
          </cell>
          <cell r="HX176">
            <v>0</v>
          </cell>
          <cell r="HZ176">
            <v>0</v>
          </cell>
          <cell r="IA176">
            <v>0</v>
          </cell>
          <cell r="IC176">
            <v>0</v>
          </cell>
          <cell r="ID176">
            <v>0</v>
          </cell>
          <cell r="IF176">
            <v>0</v>
          </cell>
        </row>
        <row r="177">
          <cell r="GP177" t="str">
            <v>Waste Water Neutralization System</v>
          </cell>
          <cell r="GQ177">
            <v>0</v>
          </cell>
          <cell r="GS177">
            <v>0</v>
          </cell>
          <cell r="GT177">
            <v>0</v>
          </cell>
          <cell r="GV177">
            <v>0</v>
          </cell>
          <cell r="GW177">
            <v>0</v>
          </cell>
          <cell r="GY177">
            <v>0</v>
          </cell>
          <cell r="GZ177">
            <v>0</v>
          </cell>
          <cell r="HB177">
            <v>0</v>
          </cell>
          <cell r="HC177">
            <v>0</v>
          </cell>
          <cell r="HE177">
            <v>0</v>
          </cell>
          <cell r="HF177">
            <v>0</v>
          </cell>
          <cell r="HH177">
            <v>0</v>
          </cell>
          <cell r="HI177">
            <v>0</v>
          </cell>
          <cell r="HK177">
            <v>0</v>
          </cell>
          <cell r="HL177">
            <v>0</v>
          </cell>
          <cell r="HN177">
            <v>0</v>
          </cell>
          <cell r="HO177">
            <v>0</v>
          </cell>
          <cell r="HQ177">
            <v>0</v>
          </cell>
          <cell r="HR177">
            <v>0</v>
          </cell>
          <cell r="HT177">
            <v>0</v>
          </cell>
          <cell r="HU177">
            <v>0</v>
          </cell>
          <cell r="HW177">
            <v>0</v>
          </cell>
          <cell r="HX177">
            <v>0</v>
          </cell>
          <cell r="HZ177">
            <v>0</v>
          </cell>
          <cell r="IA177">
            <v>0</v>
          </cell>
          <cell r="IC177">
            <v>0</v>
          </cell>
          <cell r="ID177">
            <v>0</v>
          </cell>
          <cell r="IF177">
            <v>0</v>
          </cell>
        </row>
        <row r="178">
          <cell r="GP178" t="str">
            <v>Dewatering System</v>
          </cell>
          <cell r="GQ178">
            <v>0</v>
          </cell>
          <cell r="GS178">
            <v>0</v>
          </cell>
          <cell r="GT178">
            <v>0</v>
          </cell>
          <cell r="GV178">
            <v>0</v>
          </cell>
          <cell r="GW178">
            <v>0</v>
          </cell>
          <cell r="GY178">
            <v>0</v>
          </cell>
          <cell r="GZ178">
            <v>0</v>
          </cell>
          <cell r="HB178">
            <v>0</v>
          </cell>
          <cell r="HC178">
            <v>0</v>
          </cell>
          <cell r="HE178">
            <v>0</v>
          </cell>
          <cell r="HF178">
            <v>0</v>
          </cell>
          <cell r="HH178">
            <v>0</v>
          </cell>
          <cell r="HI178">
            <v>0</v>
          </cell>
          <cell r="HK178">
            <v>0</v>
          </cell>
          <cell r="HL178">
            <v>0</v>
          </cell>
          <cell r="HN178">
            <v>0</v>
          </cell>
          <cell r="HO178">
            <v>0</v>
          </cell>
          <cell r="HQ178">
            <v>0</v>
          </cell>
          <cell r="HR178">
            <v>0</v>
          </cell>
          <cell r="HT178">
            <v>0</v>
          </cell>
          <cell r="HU178">
            <v>0</v>
          </cell>
          <cell r="HW178">
            <v>0</v>
          </cell>
          <cell r="HX178">
            <v>0</v>
          </cell>
          <cell r="HZ178">
            <v>0</v>
          </cell>
          <cell r="IA178">
            <v>0</v>
          </cell>
          <cell r="IC178">
            <v>0</v>
          </cell>
          <cell r="ID178">
            <v>0</v>
          </cell>
          <cell r="IF178">
            <v>0</v>
          </cell>
        </row>
        <row r="179">
          <cell r="GP179" t="str">
            <v>Sodium Bisulfite System (Dechlorination)</v>
          </cell>
          <cell r="GQ179">
            <v>0</v>
          </cell>
          <cell r="GS179">
            <v>0</v>
          </cell>
          <cell r="GT179">
            <v>0</v>
          </cell>
          <cell r="GV179">
            <v>0</v>
          </cell>
          <cell r="GW179">
            <v>0</v>
          </cell>
          <cell r="GY179">
            <v>0</v>
          </cell>
          <cell r="GZ179">
            <v>0</v>
          </cell>
          <cell r="HB179">
            <v>0</v>
          </cell>
          <cell r="HC179">
            <v>0</v>
          </cell>
          <cell r="HE179">
            <v>0</v>
          </cell>
          <cell r="HF179">
            <v>0</v>
          </cell>
          <cell r="HH179">
            <v>0</v>
          </cell>
          <cell r="HI179">
            <v>0</v>
          </cell>
          <cell r="HK179">
            <v>0</v>
          </cell>
          <cell r="HL179">
            <v>0</v>
          </cell>
          <cell r="HN179">
            <v>0</v>
          </cell>
          <cell r="HO179">
            <v>0</v>
          </cell>
          <cell r="HQ179">
            <v>0</v>
          </cell>
          <cell r="HR179">
            <v>0</v>
          </cell>
          <cell r="HT179">
            <v>0</v>
          </cell>
          <cell r="HU179">
            <v>0</v>
          </cell>
          <cell r="HW179">
            <v>0</v>
          </cell>
          <cell r="HX179">
            <v>0</v>
          </cell>
          <cell r="HZ179">
            <v>0</v>
          </cell>
          <cell r="IA179">
            <v>0</v>
          </cell>
          <cell r="IC179">
            <v>0</v>
          </cell>
          <cell r="ID179">
            <v>0</v>
          </cell>
          <cell r="IF179">
            <v>0</v>
          </cell>
        </row>
        <row r="180">
          <cell r="GP180" t="str">
            <v>Ammonia Feed Skid, HRSG Treatment</v>
          </cell>
          <cell r="GQ180">
            <v>0</v>
          </cell>
          <cell r="GS180">
            <v>0</v>
          </cell>
          <cell r="GT180">
            <v>0</v>
          </cell>
          <cell r="GV180">
            <v>0</v>
          </cell>
          <cell r="GW180">
            <v>0</v>
          </cell>
          <cell r="GY180">
            <v>0</v>
          </cell>
          <cell r="GZ180">
            <v>0</v>
          </cell>
          <cell r="HB180">
            <v>0</v>
          </cell>
          <cell r="HC180">
            <v>0</v>
          </cell>
          <cell r="HE180">
            <v>0</v>
          </cell>
          <cell r="HF180">
            <v>0</v>
          </cell>
          <cell r="HH180">
            <v>0</v>
          </cell>
          <cell r="HI180">
            <v>0</v>
          </cell>
          <cell r="HK180">
            <v>0</v>
          </cell>
          <cell r="HL180">
            <v>0</v>
          </cell>
          <cell r="HN180">
            <v>0</v>
          </cell>
          <cell r="HO180">
            <v>0</v>
          </cell>
          <cell r="HQ180">
            <v>0</v>
          </cell>
          <cell r="HR180">
            <v>0</v>
          </cell>
          <cell r="HT180">
            <v>0</v>
          </cell>
          <cell r="HU180">
            <v>0</v>
          </cell>
          <cell r="HW180">
            <v>0</v>
          </cell>
          <cell r="HX180">
            <v>0</v>
          </cell>
          <cell r="HZ180">
            <v>0</v>
          </cell>
          <cell r="IA180">
            <v>0</v>
          </cell>
          <cell r="IC180">
            <v>0</v>
          </cell>
          <cell r="ID180">
            <v>0</v>
          </cell>
          <cell r="IF180">
            <v>0</v>
          </cell>
        </row>
        <row r="181">
          <cell r="GP181" t="str">
            <v>Phosphate Feed Skid, HRSG Treatment</v>
          </cell>
          <cell r="GQ181">
            <v>0</v>
          </cell>
          <cell r="GS181">
            <v>0</v>
          </cell>
          <cell r="GT181">
            <v>0</v>
          </cell>
          <cell r="GV181">
            <v>0</v>
          </cell>
          <cell r="GW181">
            <v>0</v>
          </cell>
          <cell r="GY181">
            <v>0</v>
          </cell>
          <cell r="GZ181">
            <v>0</v>
          </cell>
          <cell r="HB181">
            <v>0</v>
          </cell>
          <cell r="HC181">
            <v>0</v>
          </cell>
          <cell r="HE181">
            <v>0</v>
          </cell>
          <cell r="HF181">
            <v>0</v>
          </cell>
          <cell r="HH181">
            <v>0</v>
          </cell>
          <cell r="HI181">
            <v>0</v>
          </cell>
          <cell r="HK181">
            <v>0</v>
          </cell>
          <cell r="HL181">
            <v>0</v>
          </cell>
          <cell r="HN181">
            <v>0</v>
          </cell>
          <cell r="HO181">
            <v>0</v>
          </cell>
          <cell r="HQ181">
            <v>0</v>
          </cell>
          <cell r="HR181">
            <v>0</v>
          </cell>
          <cell r="HT181">
            <v>0</v>
          </cell>
          <cell r="HU181">
            <v>0</v>
          </cell>
          <cell r="HW181">
            <v>0</v>
          </cell>
          <cell r="HX181">
            <v>0</v>
          </cell>
          <cell r="HZ181">
            <v>0</v>
          </cell>
          <cell r="IA181">
            <v>0</v>
          </cell>
          <cell r="IC181">
            <v>0</v>
          </cell>
          <cell r="ID181">
            <v>0</v>
          </cell>
          <cell r="IF181">
            <v>0</v>
          </cell>
        </row>
        <row r="182">
          <cell r="GP182" t="str">
            <v>Acid Feed Skid, Circulating Water Treatment</v>
          </cell>
          <cell r="GQ182">
            <v>0</v>
          </cell>
          <cell r="GS182">
            <v>0</v>
          </cell>
          <cell r="GT182">
            <v>0</v>
          </cell>
          <cell r="GV182">
            <v>0</v>
          </cell>
          <cell r="GW182">
            <v>0</v>
          </cell>
          <cell r="GY182">
            <v>0</v>
          </cell>
          <cell r="GZ182">
            <v>0</v>
          </cell>
          <cell r="HB182">
            <v>0</v>
          </cell>
          <cell r="HC182">
            <v>0</v>
          </cell>
          <cell r="HE182">
            <v>0</v>
          </cell>
          <cell r="HF182">
            <v>0</v>
          </cell>
          <cell r="HH182">
            <v>0</v>
          </cell>
          <cell r="HI182">
            <v>0</v>
          </cell>
          <cell r="HK182">
            <v>0</v>
          </cell>
          <cell r="HL182">
            <v>0</v>
          </cell>
          <cell r="HN182">
            <v>0</v>
          </cell>
          <cell r="HO182">
            <v>0</v>
          </cell>
          <cell r="HQ182">
            <v>0</v>
          </cell>
          <cell r="HR182">
            <v>0</v>
          </cell>
          <cell r="HT182">
            <v>0</v>
          </cell>
          <cell r="HU182">
            <v>0</v>
          </cell>
          <cell r="HW182">
            <v>0</v>
          </cell>
          <cell r="HX182">
            <v>0</v>
          </cell>
          <cell r="HZ182">
            <v>0</v>
          </cell>
          <cell r="IA182">
            <v>0</v>
          </cell>
          <cell r="IC182">
            <v>0</v>
          </cell>
          <cell r="ID182">
            <v>0</v>
          </cell>
          <cell r="IF182">
            <v>0</v>
          </cell>
        </row>
        <row r="183">
          <cell r="GP183" t="str">
            <v>Sodium Hypochlorite Injection Skid, Circulating Water Treatment</v>
          </cell>
          <cell r="GQ183">
            <v>0</v>
          </cell>
          <cell r="GS183">
            <v>0</v>
          </cell>
          <cell r="GT183">
            <v>0</v>
          </cell>
          <cell r="GV183">
            <v>0</v>
          </cell>
          <cell r="GW183">
            <v>0</v>
          </cell>
          <cell r="GY183">
            <v>0</v>
          </cell>
          <cell r="GZ183">
            <v>0</v>
          </cell>
          <cell r="HB183">
            <v>0</v>
          </cell>
          <cell r="HC183">
            <v>0</v>
          </cell>
          <cell r="HE183">
            <v>0</v>
          </cell>
          <cell r="HF183">
            <v>0</v>
          </cell>
          <cell r="HH183">
            <v>0</v>
          </cell>
          <cell r="HI183">
            <v>0</v>
          </cell>
          <cell r="HK183">
            <v>0</v>
          </cell>
          <cell r="HL183">
            <v>0</v>
          </cell>
          <cell r="HN183">
            <v>0</v>
          </cell>
          <cell r="HO183">
            <v>0</v>
          </cell>
          <cell r="HQ183">
            <v>0</v>
          </cell>
          <cell r="HR183">
            <v>0</v>
          </cell>
          <cell r="HT183">
            <v>0</v>
          </cell>
          <cell r="HU183">
            <v>0</v>
          </cell>
          <cell r="HW183">
            <v>0</v>
          </cell>
          <cell r="HX183">
            <v>0</v>
          </cell>
          <cell r="HZ183">
            <v>0</v>
          </cell>
          <cell r="IA183">
            <v>0</v>
          </cell>
          <cell r="IC183">
            <v>0</v>
          </cell>
          <cell r="ID183">
            <v>0</v>
          </cell>
          <cell r="IF183">
            <v>0</v>
          </cell>
        </row>
        <row r="184">
          <cell r="GP184" t="str">
            <v>Sodium Hypochlorite Tank, Circulating Water Treatment</v>
          </cell>
          <cell r="GQ184">
            <v>0</v>
          </cell>
          <cell r="GS184">
            <v>0</v>
          </cell>
          <cell r="GT184">
            <v>0</v>
          </cell>
          <cell r="GV184">
            <v>0</v>
          </cell>
          <cell r="GW184">
            <v>0</v>
          </cell>
          <cell r="GY184">
            <v>0</v>
          </cell>
          <cell r="GZ184">
            <v>0</v>
          </cell>
          <cell r="HB184">
            <v>0</v>
          </cell>
          <cell r="HC184">
            <v>0</v>
          </cell>
          <cell r="HE184">
            <v>0</v>
          </cell>
          <cell r="HF184">
            <v>0</v>
          </cell>
          <cell r="HH184">
            <v>0</v>
          </cell>
          <cell r="HI184">
            <v>0</v>
          </cell>
          <cell r="HK184">
            <v>0</v>
          </cell>
          <cell r="HL184">
            <v>0</v>
          </cell>
          <cell r="HN184">
            <v>0</v>
          </cell>
          <cell r="HO184">
            <v>0</v>
          </cell>
          <cell r="HQ184">
            <v>0</v>
          </cell>
          <cell r="HR184">
            <v>0</v>
          </cell>
          <cell r="HT184">
            <v>0</v>
          </cell>
          <cell r="HU184">
            <v>0</v>
          </cell>
          <cell r="HW184">
            <v>0</v>
          </cell>
          <cell r="HX184">
            <v>0</v>
          </cell>
          <cell r="HZ184">
            <v>0</v>
          </cell>
          <cell r="IA184">
            <v>0</v>
          </cell>
          <cell r="IC184">
            <v>0</v>
          </cell>
          <cell r="ID184">
            <v>0</v>
          </cell>
          <cell r="IF184">
            <v>0</v>
          </cell>
        </row>
        <row r="185">
          <cell r="GP185" t="str">
            <v>Sulfuric Acid Storage Tank, Circulating Water Treatment</v>
          </cell>
          <cell r="GQ185">
            <v>0</v>
          </cell>
          <cell r="GS185">
            <v>0</v>
          </cell>
          <cell r="GT185">
            <v>0</v>
          </cell>
          <cell r="GV185">
            <v>0</v>
          </cell>
          <cell r="GW185">
            <v>0</v>
          </cell>
          <cell r="GY185">
            <v>0</v>
          </cell>
          <cell r="GZ185">
            <v>0</v>
          </cell>
          <cell r="HB185">
            <v>0</v>
          </cell>
          <cell r="HC185">
            <v>0</v>
          </cell>
          <cell r="HE185">
            <v>0</v>
          </cell>
          <cell r="HF185">
            <v>0</v>
          </cell>
          <cell r="HH185">
            <v>0</v>
          </cell>
          <cell r="HI185">
            <v>0</v>
          </cell>
          <cell r="HK185">
            <v>0</v>
          </cell>
          <cell r="HL185">
            <v>0</v>
          </cell>
          <cell r="HN185">
            <v>0</v>
          </cell>
          <cell r="HO185">
            <v>0</v>
          </cell>
          <cell r="HQ185">
            <v>0</v>
          </cell>
          <cell r="HR185">
            <v>0</v>
          </cell>
          <cell r="HT185">
            <v>0</v>
          </cell>
          <cell r="HU185">
            <v>0</v>
          </cell>
          <cell r="HW185">
            <v>0</v>
          </cell>
          <cell r="HX185">
            <v>0</v>
          </cell>
          <cell r="HZ185">
            <v>0</v>
          </cell>
          <cell r="IA185">
            <v>0</v>
          </cell>
          <cell r="IC185">
            <v>0</v>
          </cell>
          <cell r="ID185">
            <v>0</v>
          </cell>
          <cell r="IF185">
            <v>0</v>
          </cell>
        </row>
        <row r="186">
          <cell r="GP186" t="str">
            <v>Antifoulant/Corrosion Inhibitor Skid, Circulating Water Treatment</v>
          </cell>
          <cell r="GQ186">
            <v>0</v>
          </cell>
          <cell r="GS186">
            <v>0</v>
          </cell>
          <cell r="GT186">
            <v>0</v>
          </cell>
          <cell r="GV186">
            <v>0</v>
          </cell>
          <cell r="GW186">
            <v>0</v>
          </cell>
          <cell r="GY186">
            <v>0</v>
          </cell>
          <cell r="GZ186">
            <v>0</v>
          </cell>
          <cell r="HB186">
            <v>0</v>
          </cell>
          <cell r="HC186">
            <v>0</v>
          </cell>
          <cell r="HE186">
            <v>0</v>
          </cell>
          <cell r="HF186">
            <v>0</v>
          </cell>
          <cell r="HH186">
            <v>0</v>
          </cell>
          <cell r="HI186">
            <v>0</v>
          </cell>
          <cell r="HK186">
            <v>0</v>
          </cell>
          <cell r="HL186">
            <v>0</v>
          </cell>
          <cell r="HN186">
            <v>0</v>
          </cell>
          <cell r="HO186">
            <v>0</v>
          </cell>
          <cell r="HQ186">
            <v>0</v>
          </cell>
          <cell r="HR186">
            <v>0</v>
          </cell>
          <cell r="HT186">
            <v>0</v>
          </cell>
          <cell r="HU186">
            <v>0</v>
          </cell>
          <cell r="HW186">
            <v>0</v>
          </cell>
          <cell r="HX186">
            <v>0</v>
          </cell>
          <cell r="HZ186">
            <v>0</v>
          </cell>
          <cell r="IA186">
            <v>0</v>
          </cell>
          <cell r="IC186">
            <v>0</v>
          </cell>
          <cell r="ID186">
            <v>0</v>
          </cell>
          <cell r="IF186">
            <v>0</v>
          </cell>
        </row>
        <row r="187">
          <cell r="GP187" t="str">
            <v>Mixing Trough, Circulating Water Treatment</v>
          </cell>
          <cell r="GQ187">
            <v>0</v>
          </cell>
          <cell r="GS187">
            <v>0</v>
          </cell>
          <cell r="GT187">
            <v>0</v>
          </cell>
          <cell r="GV187">
            <v>0</v>
          </cell>
          <cell r="GW187">
            <v>0</v>
          </cell>
          <cell r="GY187">
            <v>0</v>
          </cell>
          <cell r="GZ187">
            <v>0</v>
          </cell>
          <cell r="HB187">
            <v>0</v>
          </cell>
          <cell r="HC187">
            <v>0</v>
          </cell>
          <cell r="HE187">
            <v>0</v>
          </cell>
          <cell r="HF187">
            <v>0</v>
          </cell>
          <cell r="HH187">
            <v>0</v>
          </cell>
          <cell r="HI187">
            <v>0</v>
          </cell>
          <cell r="HK187">
            <v>0</v>
          </cell>
          <cell r="HL187">
            <v>0</v>
          </cell>
          <cell r="HN187">
            <v>0</v>
          </cell>
          <cell r="HO187">
            <v>0</v>
          </cell>
          <cell r="HQ187">
            <v>0</v>
          </cell>
          <cell r="HR187">
            <v>0</v>
          </cell>
          <cell r="HT187">
            <v>0</v>
          </cell>
          <cell r="HU187">
            <v>0</v>
          </cell>
          <cell r="HW187">
            <v>0</v>
          </cell>
          <cell r="HX187">
            <v>0</v>
          </cell>
          <cell r="HZ187">
            <v>0</v>
          </cell>
          <cell r="IA187">
            <v>0</v>
          </cell>
          <cell r="IC187">
            <v>0</v>
          </cell>
          <cell r="ID187">
            <v>0</v>
          </cell>
          <cell r="IF187">
            <v>0</v>
          </cell>
        </row>
        <row r="188">
          <cell r="GP188" t="str">
            <v>Corrosion Inhibitor Pot Feeder, Closed-Cooling Water Treatment</v>
          </cell>
          <cell r="GQ188">
            <v>0</v>
          </cell>
          <cell r="GS188">
            <v>0</v>
          </cell>
          <cell r="GT188">
            <v>0</v>
          </cell>
          <cell r="GV188">
            <v>0</v>
          </cell>
          <cell r="GW188">
            <v>0</v>
          </cell>
          <cell r="GY188">
            <v>0</v>
          </cell>
          <cell r="GZ188">
            <v>0</v>
          </cell>
          <cell r="HB188">
            <v>0</v>
          </cell>
          <cell r="HC188">
            <v>0</v>
          </cell>
          <cell r="HE188">
            <v>0</v>
          </cell>
          <cell r="HF188">
            <v>0</v>
          </cell>
          <cell r="HH188">
            <v>0</v>
          </cell>
          <cell r="HI188">
            <v>0</v>
          </cell>
          <cell r="HK188">
            <v>0</v>
          </cell>
          <cell r="HL188">
            <v>0</v>
          </cell>
          <cell r="HN188">
            <v>0</v>
          </cell>
          <cell r="HO188">
            <v>0</v>
          </cell>
          <cell r="HQ188">
            <v>0</v>
          </cell>
          <cell r="HR188">
            <v>0</v>
          </cell>
          <cell r="HT188">
            <v>0</v>
          </cell>
          <cell r="HU188">
            <v>0</v>
          </cell>
          <cell r="HW188">
            <v>0</v>
          </cell>
          <cell r="HX188">
            <v>0</v>
          </cell>
          <cell r="HZ188">
            <v>0</v>
          </cell>
          <cell r="IA188">
            <v>0</v>
          </cell>
          <cell r="IC188">
            <v>0</v>
          </cell>
          <cell r="ID188">
            <v>0</v>
          </cell>
          <cell r="IF188">
            <v>0</v>
          </cell>
        </row>
        <row r="189">
          <cell r="GP189" t="str">
            <v>Chemical Injection Skid, Auxiliary Boiler</v>
          </cell>
          <cell r="GQ189">
            <v>0</v>
          </cell>
          <cell r="GS189">
            <v>0</v>
          </cell>
          <cell r="GT189">
            <v>0</v>
          </cell>
          <cell r="GV189">
            <v>0</v>
          </cell>
          <cell r="GW189">
            <v>0</v>
          </cell>
          <cell r="GY189">
            <v>0</v>
          </cell>
          <cell r="GZ189">
            <v>0</v>
          </cell>
          <cell r="HB189">
            <v>0</v>
          </cell>
          <cell r="HC189">
            <v>0</v>
          </cell>
          <cell r="HE189">
            <v>0</v>
          </cell>
          <cell r="HF189">
            <v>0</v>
          </cell>
          <cell r="HH189">
            <v>0</v>
          </cell>
          <cell r="HI189">
            <v>0</v>
          </cell>
          <cell r="HK189">
            <v>0</v>
          </cell>
          <cell r="HL189">
            <v>0</v>
          </cell>
          <cell r="HN189">
            <v>0</v>
          </cell>
          <cell r="HO189">
            <v>0</v>
          </cell>
          <cell r="HQ189">
            <v>0</v>
          </cell>
          <cell r="HR189">
            <v>0</v>
          </cell>
          <cell r="HT189">
            <v>0</v>
          </cell>
          <cell r="HU189">
            <v>0</v>
          </cell>
          <cell r="HW189">
            <v>0</v>
          </cell>
          <cell r="HX189">
            <v>0</v>
          </cell>
          <cell r="HZ189">
            <v>0</v>
          </cell>
          <cell r="IA189">
            <v>0</v>
          </cell>
          <cell r="IC189">
            <v>0</v>
          </cell>
          <cell r="ID189">
            <v>0</v>
          </cell>
          <cell r="IF189">
            <v>0</v>
          </cell>
        </row>
        <row r="190">
          <cell r="GP190" t="str">
            <v>GTG Water Wash Drain Tank</v>
          </cell>
          <cell r="GQ190">
            <v>100</v>
          </cell>
          <cell r="GS190">
            <v>100</v>
          </cell>
          <cell r="GT190">
            <v>100</v>
          </cell>
          <cell r="GV190">
            <v>100</v>
          </cell>
          <cell r="GW190">
            <v>100</v>
          </cell>
          <cell r="GY190">
            <v>100</v>
          </cell>
          <cell r="GZ190">
            <v>100</v>
          </cell>
          <cell r="HB190">
            <v>100</v>
          </cell>
          <cell r="HC190">
            <v>100</v>
          </cell>
          <cell r="HE190">
            <v>100</v>
          </cell>
          <cell r="HF190">
            <v>100</v>
          </cell>
          <cell r="HH190">
            <v>100</v>
          </cell>
          <cell r="HI190">
            <v>100</v>
          </cell>
          <cell r="HK190">
            <v>100</v>
          </cell>
          <cell r="HL190">
            <v>100</v>
          </cell>
          <cell r="HN190">
            <v>100</v>
          </cell>
          <cell r="HO190">
            <v>100</v>
          </cell>
          <cell r="HQ190">
            <v>100</v>
          </cell>
          <cell r="HR190">
            <v>100</v>
          </cell>
          <cell r="HT190">
            <v>100</v>
          </cell>
          <cell r="HU190">
            <v>100</v>
          </cell>
          <cell r="HW190">
            <v>100</v>
          </cell>
          <cell r="HX190">
            <v>100</v>
          </cell>
          <cell r="HZ190">
            <v>100</v>
          </cell>
          <cell r="IA190">
            <v>100</v>
          </cell>
          <cell r="IC190">
            <v>100</v>
          </cell>
          <cell r="ID190">
            <v>100</v>
          </cell>
          <cell r="IF190">
            <v>100</v>
          </cell>
        </row>
        <row r="191">
          <cell r="GP191" t="str">
            <v>HRSG Waste Water Sump</v>
          </cell>
          <cell r="GQ191">
            <v>0</v>
          </cell>
          <cell r="GS191">
            <v>0</v>
          </cell>
          <cell r="GT191">
            <v>0</v>
          </cell>
          <cell r="GV191">
            <v>0</v>
          </cell>
          <cell r="GW191">
            <v>0</v>
          </cell>
          <cell r="GY191">
            <v>0</v>
          </cell>
          <cell r="GZ191">
            <v>0</v>
          </cell>
          <cell r="HB191">
            <v>0</v>
          </cell>
          <cell r="HC191">
            <v>0</v>
          </cell>
          <cell r="HE191">
            <v>0</v>
          </cell>
          <cell r="HF191">
            <v>0</v>
          </cell>
          <cell r="HH191">
            <v>0</v>
          </cell>
          <cell r="HI191">
            <v>0</v>
          </cell>
          <cell r="HK191">
            <v>0</v>
          </cell>
          <cell r="HL191">
            <v>0</v>
          </cell>
          <cell r="HN191">
            <v>0</v>
          </cell>
          <cell r="HO191">
            <v>0</v>
          </cell>
          <cell r="HQ191">
            <v>0</v>
          </cell>
          <cell r="HR191">
            <v>0</v>
          </cell>
          <cell r="HT191">
            <v>0</v>
          </cell>
          <cell r="HU191">
            <v>0</v>
          </cell>
          <cell r="HW191">
            <v>0</v>
          </cell>
          <cell r="HX191">
            <v>0</v>
          </cell>
          <cell r="HZ191">
            <v>0</v>
          </cell>
          <cell r="IA191">
            <v>0</v>
          </cell>
          <cell r="IC191">
            <v>0</v>
          </cell>
          <cell r="ID191">
            <v>0</v>
          </cell>
          <cell r="IF191">
            <v>0</v>
          </cell>
        </row>
        <row r="192">
          <cell r="GP192" t="str">
            <v>HRSG Waste Water Sump Pump</v>
          </cell>
          <cell r="GQ192">
            <v>0</v>
          </cell>
          <cell r="GS192">
            <v>0</v>
          </cell>
          <cell r="GT192">
            <v>0</v>
          </cell>
          <cell r="GV192">
            <v>0</v>
          </cell>
          <cell r="GW192">
            <v>0</v>
          </cell>
          <cell r="GY192">
            <v>0</v>
          </cell>
          <cell r="GZ192">
            <v>0</v>
          </cell>
          <cell r="HB192">
            <v>0</v>
          </cell>
          <cell r="HC192">
            <v>0</v>
          </cell>
          <cell r="HE192">
            <v>0</v>
          </cell>
          <cell r="HF192">
            <v>0</v>
          </cell>
          <cell r="HH192">
            <v>0</v>
          </cell>
          <cell r="HI192">
            <v>0</v>
          </cell>
          <cell r="HK192">
            <v>0</v>
          </cell>
          <cell r="HL192">
            <v>0</v>
          </cell>
          <cell r="HN192">
            <v>0</v>
          </cell>
          <cell r="HO192">
            <v>0</v>
          </cell>
          <cell r="HQ192">
            <v>0</v>
          </cell>
          <cell r="HR192">
            <v>0</v>
          </cell>
          <cell r="HT192">
            <v>0</v>
          </cell>
          <cell r="HU192">
            <v>0</v>
          </cell>
          <cell r="HW192">
            <v>0</v>
          </cell>
          <cell r="HX192">
            <v>0</v>
          </cell>
          <cell r="HZ192">
            <v>0</v>
          </cell>
          <cell r="IA192">
            <v>0</v>
          </cell>
          <cell r="IC192">
            <v>0</v>
          </cell>
          <cell r="ID192">
            <v>0</v>
          </cell>
          <cell r="IF192">
            <v>0</v>
          </cell>
        </row>
        <row r="193">
          <cell r="GP193" t="str">
            <v>HRSG Chem Feed Area Waste Water Sump</v>
          </cell>
          <cell r="GQ193">
            <v>0</v>
          </cell>
          <cell r="GS193">
            <v>0</v>
          </cell>
          <cell r="GT193">
            <v>0</v>
          </cell>
          <cell r="GV193">
            <v>0</v>
          </cell>
          <cell r="GW193">
            <v>0</v>
          </cell>
          <cell r="GY193">
            <v>0</v>
          </cell>
          <cell r="GZ193">
            <v>0</v>
          </cell>
          <cell r="HB193">
            <v>0</v>
          </cell>
          <cell r="HC193">
            <v>0</v>
          </cell>
          <cell r="HE193">
            <v>0</v>
          </cell>
          <cell r="HF193">
            <v>0</v>
          </cell>
          <cell r="HH193">
            <v>0</v>
          </cell>
          <cell r="HI193">
            <v>0</v>
          </cell>
          <cell r="HK193">
            <v>0</v>
          </cell>
          <cell r="HL193">
            <v>0</v>
          </cell>
          <cell r="HN193">
            <v>0</v>
          </cell>
          <cell r="HO193">
            <v>0</v>
          </cell>
          <cell r="HQ193">
            <v>0</v>
          </cell>
          <cell r="HR193">
            <v>0</v>
          </cell>
          <cell r="HT193">
            <v>0</v>
          </cell>
          <cell r="HU193">
            <v>0</v>
          </cell>
          <cell r="HW193">
            <v>0</v>
          </cell>
          <cell r="HX193">
            <v>0</v>
          </cell>
          <cell r="HZ193">
            <v>0</v>
          </cell>
          <cell r="IA193">
            <v>0</v>
          </cell>
          <cell r="IC193">
            <v>0</v>
          </cell>
          <cell r="ID193">
            <v>0</v>
          </cell>
          <cell r="IF193">
            <v>0</v>
          </cell>
        </row>
        <row r="194">
          <cell r="GP194" t="str">
            <v>HRSG Chemical Feed Sump Pumps</v>
          </cell>
          <cell r="GQ194">
            <v>0</v>
          </cell>
          <cell r="GS194">
            <v>0</v>
          </cell>
          <cell r="GT194">
            <v>0</v>
          </cell>
          <cell r="GV194">
            <v>0</v>
          </cell>
          <cell r="GW194">
            <v>0</v>
          </cell>
          <cell r="GY194">
            <v>0</v>
          </cell>
          <cell r="GZ194">
            <v>0</v>
          </cell>
          <cell r="HB194">
            <v>0</v>
          </cell>
          <cell r="HC194">
            <v>0</v>
          </cell>
          <cell r="HE194">
            <v>0</v>
          </cell>
          <cell r="HF194">
            <v>0</v>
          </cell>
          <cell r="HH194">
            <v>0</v>
          </cell>
          <cell r="HI194">
            <v>0</v>
          </cell>
          <cell r="HK194">
            <v>0</v>
          </cell>
          <cell r="HL194">
            <v>0</v>
          </cell>
          <cell r="HN194">
            <v>0</v>
          </cell>
          <cell r="HO194">
            <v>0</v>
          </cell>
          <cell r="HQ194">
            <v>0</v>
          </cell>
          <cell r="HR194">
            <v>0</v>
          </cell>
          <cell r="HT194">
            <v>0</v>
          </cell>
          <cell r="HU194">
            <v>0</v>
          </cell>
          <cell r="HW194">
            <v>0</v>
          </cell>
          <cell r="HX194">
            <v>0</v>
          </cell>
          <cell r="HZ194">
            <v>0</v>
          </cell>
          <cell r="IA194">
            <v>0</v>
          </cell>
          <cell r="IC194">
            <v>0</v>
          </cell>
          <cell r="ID194">
            <v>0</v>
          </cell>
          <cell r="IF194">
            <v>0</v>
          </cell>
        </row>
        <row r="195">
          <cell r="GP195" t="str">
            <v>Cooling Tower Chem Feed Waste Water Sump</v>
          </cell>
          <cell r="GQ195">
            <v>0</v>
          </cell>
          <cell r="GS195">
            <v>0</v>
          </cell>
          <cell r="GT195">
            <v>0</v>
          </cell>
          <cell r="GV195">
            <v>0</v>
          </cell>
          <cell r="GW195">
            <v>0</v>
          </cell>
          <cell r="GY195">
            <v>0</v>
          </cell>
          <cell r="GZ195">
            <v>0</v>
          </cell>
          <cell r="HB195">
            <v>0</v>
          </cell>
          <cell r="HC195">
            <v>0</v>
          </cell>
          <cell r="HE195">
            <v>0</v>
          </cell>
          <cell r="HF195">
            <v>0</v>
          </cell>
          <cell r="HH195">
            <v>0</v>
          </cell>
          <cell r="HI195">
            <v>0</v>
          </cell>
          <cell r="HK195">
            <v>0</v>
          </cell>
          <cell r="HL195">
            <v>0</v>
          </cell>
          <cell r="HN195">
            <v>0</v>
          </cell>
          <cell r="HO195">
            <v>0</v>
          </cell>
          <cell r="HQ195">
            <v>0</v>
          </cell>
          <cell r="HR195">
            <v>0</v>
          </cell>
          <cell r="HT195">
            <v>0</v>
          </cell>
          <cell r="HU195">
            <v>0</v>
          </cell>
          <cell r="HW195">
            <v>0</v>
          </cell>
          <cell r="HX195">
            <v>0</v>
          </cell>
          <cell r="HZ195">
            <v>0</v>
          </cell>
          <cell r="IA195">
            <v>0</v>
          </cell>
          <cell r="IC195">
            <v>0</v>
          </cell>
          <cell r="ID195">
            <v>0</v>
          </cell>
          <cell r="IF195">
            <v>0</v>
          </cell>
        </row>
        <row r="196">
          <cell r="GP196" t="str">
            <v>Cooling Tower Chemical Feed Sump Pumps</v>
          </cell>
          <cell r="GQ196">
            <v>0</v>
          </cell>
          <cell r="GS196">
            <v>0</v>
          </cell>
          <cell r="GT196">
            <v>0</v>
          </cell>
          <cell r="GV196">
            <v>0</v>
          </cell>
          <cell r="GW196">
            <v>0</v>
          </cell>
          <cell r="GY196">
            <v>0</v>
          </cell>
          <cell r="GZ196">
            <v>0</v>
          </cell>
          <cell r="HB196">
            <v>0</v>
          </cell>
          <cell r="HC196">
            <v>0</v>
          </cell>
          <cell r="HE196">
            <v>0</v>
          </cell>
          <cell r="HF196">
            <v>0</v>
          </cell>
          <cell r="HH196">
            <v>0</v>
          </cell>
          <cell r="HI196">
            <v>0</v>
          </cell>
          <cell r="HK196">
            <v>0</v>
          </cell>
          <cell r="HL196">
            <v>0</v>
          </cell>
          <cell r="HN196">
            <v>0</v>
          </cell>
          <cell r="HO196">
            <v>0</v>
          </cell>
          <cell r="HQ196">
            <v>0</v>
          </cell>
          <cell r="HR196">
            <v>0</v>
          </cell>
          <cell r="HT196">
            <v>0</v>
          </cell>
          <cell r="HU196">
            <v>0</v>
          </cell>
          <cell r="HW196">
            <v>0</v>
          </cell>
          <cell r="HX196">
            <v>0</v>
          </cell>
          <cell r="HZ196">
            <v>0</v>
          </cell>
          <cell r="IA196">
            <v>0</v>
          </cell>
          <cell r="IC196">
            <v>0</v>
          </cell>
          <cell r="ID196">
            <v>0</v>
          </cell>
          <cell r="IF196">
            <v>0</v>
          </cell>
        </row>
        <row r="197">
          <cell r="GP197" t="str">
            <v>R/O Enclosure Waste Water Sump</v>
          </cell>
          <cell r="GS197">
            <v>0</v>
          </cell>
          <cell r="GV197">
            <v>0</v>
          </cell>
          <cell r="GY197">
            <v>0</v>
          </cell>
          <cell r="HB197">
            <v>0</v>
          </cell>
          <cell r="HE197">
            <v>0</v>
          </cell>
          <cell r="HH197">
            <v>0</v>
          </cell>
          <cell r="HK197">
            <v>0</v>
          </cell>
          <cell r="HN197">
            <v>0</v>
          </cell>
          <cell r="HQ197">
            <v>0</v>
          </cell>
          <cell r="HT197">
            <v>0</v>
          </cell>
          <cell r="HW197">
            <v>0</v>
          </cell>
          <cell r="HZ197">
            <v>0</v>
          </cell>
          <cell r="IC197">
            <v>0</v>
          </cell>
          <cell r="IF197">
            <v>0</v>
          </cell>
        </row>
        <row r="198">
          <cell r="GP198" t="str">
            <v>R/O Sump Pumps</v>
          </cell>
          <cell r="GS198">
            <v>0</v>
          </cell>
          <cell r="GV198">
            <v>0</v>
          </cell>
          <cell r="GY198">
            <v>0</v>
          </cell>
          <cell r="HB198">
            <v>0</v>
          </cell>
          <cell r="HE198">
            <v>0</v>
          </cell>
          <cell r="HH198">
            <v>0</v>
          </cell>
          <cell r="HK198">
            <v>0</v>
          </cell>
          <cell r="HN198">
            <v>0</v>
          </cell>
          <cell r="HQ198">
            <v>0</v>
          </cell>
          <cell r="HT198">
            <v>0</v>
          </cell>
          <cell r="HW198">
            <v>0</v>
          </cell>
          <cell r="HZ198">
            <v>0</v>
          </cell>
          <cell r="IC198">
            <v>0</v>
          </cell>
          <cell r="IF198">
            <v>0</v>
          </cell>
        </row>
        <row r="199">
          <cell r="GP199" t="str">
            <v>ZLDS Recovery Waste Water Sump</v>
          </cell>
          <cell r="GQ199">
            <v>0</v>
          </cell>
          <cell r="GS199">
            <v>0</v>
          </cell>
          <cell r="GT199">
            <v>0</v>
          </cell>
          <cell r="GV199">
            <v>0</v>
          </cell>
          <cell r="GW199">
            <v>0</v>
          </cell>
          <cell r="GY199">
            <v>0</v>
          </cell>
          <cell r="GZ199">
            <v>0</v>
          </cell>
          <cell r="HB199">
            <v>0</v>
          </cell>
          <cell r="HC199">
            <v>0</v>
          </cell>
          <cell r="HE199">
            <v>0</v>
          </cell>
          <cell r="HF199">
            <v>0</v>
          </cell>
          <cell r="HH199">
            <v>0</v>
          </cell>
          <cell r="HI199">
            <v>0</v>
          </cell>
          <cell r="HK199">
            <v>0</v>
          </cell>
          <cell r="HL199">
            <v>0</v>
          </cell>
          <cell r="HN199">
            <v>0</v>
          </cell>
          <cell r="HO199">
            <v>0</v>
          </cell>
          <cell r="HQ199">
            <v>0</v>
          </cell>
          <cell r="HR199">
            <v>0</v>
          </cell>
          <cell r="HT199">
            <v>0</v>
          </cell>
          <cell r="HU199">
            <v>0</v>
          </cell>
          <cell r="HW199">
            <v>0</v>
          </cell>
          <cell r="HX199">
            <v>0</v>
          </cell>
          <cell r="HZ199">
            <v>0</v>
          </cell>
          <cell r="IA199">
            <v>0</v>
          </cell>
          <cell r="IC199">
            <v>0</v>
          </cell>
          <cell r="ID199">
            <v>0</v>
          </cell>
          <cell r="IF199">
            <v>0</v>
          </cell>
        </row>
        <row r="200">
          <cell r="GP200" t="str">
            <v>ZLDS Recovery Sump Pumps</v>
          </cell>
          <cell r="GQ200">
            <v>0</v>
          </cell>
          <cell r="GS200">
            <v>0</v>
          </cell>
          <cell r="GT200">
            <v>0</v>
          </cell>
          <cell r="GV200">
            <v>0</v>
          </cell>
          <cell r="GW200">
            <v>0</v>
          </cell>
          <cell r="GY200">
            <v>0</v>
          </cell>
          <cell r="GZ200">
            <v>0</v>
          </cell>
          <cell r="HB200">
            <v>0</v>
          </cell>
          <cell r="HC200">
            <v>0</v>
          </cell>
          <cell r="HE200">
            <v>0</v>
          </cell>
          <cell r="HF200">
            <v>0</v>
          </cell>
          <cell r="HH200">
            <v>0</v>
          </cell>
          <cell r="HI200">
            <v>0</v>
          </cell>
          <cell r="HK200">
            <v>0</v>
          </cell>
          <cell r="HL200">
            <v>0</v>
          </cell>
          <cell r="HN200">
            <v>0</v>
          </cell>
          <cell r="HO200">
            <v>0</v>
          </cell>
          <cell r="HQ200">
            <v>0</v>
          </cell>
          <cell r="HR200">
            <v>0</v>
          </cell>
          <cell r="HT200">
            <v>0</v>
          </cell>
          <cell r="HU200">
            <v>0</v>
          </cell>
          <cell r="HW200">
            <v>0</v>
          </cell>
          <cell r="HX200">
            <v>0</v>
          </cell>
          <cell r="HZ200">
            <v>0</v>
          </cell>
          <cell r="IA200">
            <v>0</v>
          </cell>
          <cell r="IC200">
            <v>0</v>
          </cell>
          <cell r="ID200">
            <v>0</v>
          </cell>
          <cell r="IF200">
            <v>0</v>
          </cell>
        </row>
        <row r="201">
          <cell r="GP201" t="str">
            <v>Oily Water Separator / Underground</v>
          </cell>
          <cell r="GQ201">
            <v>200</v>
          </cell>
          <cell r="GS201">
            <v>200</v>
          </cell>
          <cell r="GT201">
            <v>200</v>
          </cell>
          <cell r="GV201">
            <v>200</v>
          </cell>
          <cell r="GW201">
            <v>200</v>
          </cell>
          <cell r="GY201">
            <v>200</v>
          </cell>
          <cell r="GZ201">
            <v>200</v>
          </cell>
          <cell r="HB201">
            <v>200</v>
          </cell>
          <cell r="HC201">
            <v>200</v>
          </cell>
          <cell r="HE201">
            <v>200</v>
          </cell>
          <cell r="HF201">
            <v>200</v>
          </cell>
          <cell r="HH201">
            <v>200</v>
          </cell>
          <cell r="HI201">
            <v>200</v>
          </cell>
          <cell r="HK201">
            <v>200</v>
          </cell>
          <cell r="HL201">
            <v>200</v>
          </cell>
          <cell r="HN201">
            <v>200</v>
          </cell>
          <cell r="HO201">
            <v>200</v>
          </cell>
          <cell r="HQ201">
            <v>200</v>
          </cell>
          <cell r="HR201">
            <v>200</v>
          </cell>
          <cell r="HT201">
            <v>200</v>
          </cell>
          <cell r="HU201">
            <v>200</v>
          </cell>
          <cell r="HW201">
            <v>200</v>
          </cell>
          <cell r="HX201">
            <v>200</v>
          </cell>
          <cell r="HZ201">
            <v>200</v>
          </cell>
          <cell r="IA201">
            <v>200</v>
          </cell>
          <cell r="IC201">
            <v>200</v>
          </cell>
          <cell r="ID201">
            <v>200</v>
          </cell>
          <cell r="IF201">
            <v>200</v>
          </cell>
        </row>
        <row r="202">
          <cell r="GP202" t="str">
            <v>GTG Waste Water Sump</v>
          </cell>
          <cell r="GS202">
            <v>0</v>
          </cell>
          <cell r="GV202">
            <v>0</v>
          </cell>
          <cell r="GY202">
            <v>0</v>
          </cell>
          <cell r="HB202">
            <v>0</v>
          </cell>
          <cell r="HE202">
            <v>0</v>
          </cell>
          <cell r="HH202">
            <v>0</v>
          </cell>
          <cell r="HK202">
            <v>0</v>
          </cell>
          <cell r="HN202">
            <v>0</v>
          </cell>
          <cell r="HQ202">
            <v>0</v>
          </cell>
          <cell r="HT202">
            <v>0</v>
          </cell>
          <cell r="HW202">
            <v>0</v>
          </cell>
          <cell r="HZ202">
            <v>0</v>
          </cell>
          <cell r="IC202">
            <v>0</v>
          </cell>
          <cell r="IF202">
            <v>0</v>
          </cell>
        </row>
        <row r="203">
          <cell r="GP203" t="str">
            <v>GTG Waste Water Sump Pump</v>
          </cell>
          <cell r="GQ203">
            <v>0</v>
          </cell>
          <cell r="GS203">
            <v>0</v>
          </cell>
          <cell r="GT203">
            <v>0</v>
          </cell>
          <cell r="GV203">
            <v>0</v>
          </cell>
          <cell r="GW203">
            <v>0</v>
          </cell>
          <cell r="GY203">
            <v>0</v>
          </cell>
          <cell r="GZ203">
            <v>0</v>
          </cell>
          <cell r="HB203">
            <v>0</v>
          </cell>
          <cell r="HC203">
            <v>0</v>
          </cell>
          <cell r="HE203">
            <v>0</v>
          </cell>
          <cell r="HF203">
            <v>0</v>
          </cell>
          <cell r="HH203">
            <v>0</v>
          </cell>
          <cell r="HI203">
            <v>0</v>
          </cell>
          <cell r="HK203">
            <v>0</v>
          </cell>
          <cell r="HL203">
            <v>0</v>
          </cell>
          <cell r="HN203">
            <v>0</v>
          </cell>
          <cell r="HO203">
            <v>0</v>
          </cell>
          <cell r="HQ203">
            <v>0</v>
          </cell>
          <cell r="HR203">
            <v>0</v>
          </cell>
          <cell r="HT203">
            <v>0</v>
          </cell>
          <cell r="HU203">
            <v>0</v>
          </cell>
          <cell r="HW203">
            <v>0</v>
          </cell>
          <cell r="HX203">
            <v>0</v>
          </cell>
          <cell r="HZ203">
            <v>0</v>
          </cell>
          <cell r="IA203">
            <v>0</v>
          </cell>
          <cell r="IC203">
            <v>0</v>
          </cell>
          <cell r="ID203">
            <v>0</v>
          </cell>
          <cell r="IF203">
            <v>0</v>
          </cell>
        </row>
        <row r="204">
          <cell r="GP204" t="str">
            <v>STG Waste Water Sump</v>
          </cell>
          <cell r="GS204">
            <v>0</v>
          </cell>
          <cell r="GV204">
            <v>0</v>
          </cell>
          <cell r="GY204">
            <v>0</v>
          </cell>
          <cell r="HB204">
            <v>0</v>
          </cell>
          <cell r="HE204">
            <v>0</v>
          </cell>
          <cell r="HH204">
            <v>0</v>
          </cell>
          <cell r="HK204">
            <v>0</v>
          </cell>
          <cell r="HN204">
            <v>0</v>
          </cell>
          <cell r="HQ204">
            <v>0</v>
          </cell>
          <cell r="HT204">
            <v>0</v>
          </cell>
          <cell r="HW204">
            <v>0</v>
          </cell>
          <cell r="HZ204">
            <v>0</v>
          </cell>
          <cell r="IC204">
            <v>0</v>
          </cell>
          <cell r="IF204">
            <v>0</v>
          </cell>
        </row>
        <row r="205">
          <cell r="GP205" t="str">
            <v>STG Recovery Sump Pump</v>
          </cell>
          <cell r="GQ205">
            <v>0</v>
          </cell>
          <cell r="GS205">
            <v>0</v>
          </cell>
          <cell r="GT205">
            <v>0</v>
          </cell>
          <cell r="GV205">
            <v>0</v>
          </cell>
          <cell r="GW205">
            <v>0</v>
          </cell>
          <cell r="GY205">
            <v>0</v>
          </cell>
          <cell r="GZ205">
            <v>0</v>
          </cell>
          <cell r="HB205">
            <v>0</v>
          </cell>
          <cell r="HC205">
            <v>0</v>
          </cell>
          <cell r="HE205">
            <v>0</v>
          </cell>
          <cell r="HF205">
            <v>0</v>
          </cell>
          <cell r="HH205">
            <v>0</v>
          </cell>
          <cell r="HI205">
            <v>0</v>
          </cell>
          <cell r="HK205">
            <v>0</v>
          </cell>
          <cell r="HL205">
            <v>0</v>
          </cell>
          <cell r="HN205">
            <v>0</v>
          </cell>
          <cell r="HO205">
            <v>0</v>
          </cell>
          <cell r="HQ205">
            <v>0</v>
          </cell>
          <cell r="HR205">
            <v>0</v>
          </cell>
          <cell r="HT205">
            <v>0</v>
          </cell>
          <cell r="HU205">
            <v>0</v>
          </cell>
          <cell r="HW205">
            <v>0</v>
          </cell>
          <cell r="HX205">
            <v>0</v>
          </cell>
          <cell r="HZ205">
            <v>0</v>
          </cell>
          <cell r="IA205">
            <v>0</v>
          </cell>
          <cell r="IC205">
            <v>0</v>
          </cell>
          <cell r="ID205">
            <v>0</v>
          </cell>
          <cell r="IF205">
            <v>0</v>
          </cell>
        </row>
        <row r="206">
          <cell r="GP206" t="str">
            <v>Sample Panel</v>
          </cell>
          <cell r="GQ206">
            <v>0</v>
          </cell>
          <cell r="GS206">
            <v>0</v>
          </cell>
          <cell r="GT206">
            <v>0</v>
          </cell>
          <cell r="GV206">
            <v>0</v>
          </cell>
          <cell r="GW206">
            <v>0</v>
          </cell>
          <cell r="GY206">
            <v>0</v>
          </cell>
          <cell r="GZ206">
            <v>0</v>
          </cell>
          <cell r="HB206">
            <v>0</v>
          </cell>
          <cell r="HC206">
            <v>0</v>
          </cell>
          <cell r="HE206">
            <v>0</v>
          </cell>
          <cell r="HF206">
            <v>0</v>
          </cell>
          <cell r="HH206">
            <v>0</v>
          </cell>
          <cell r="HI206">
            <v>0</v>
          </cell>
          <cell r="HK206">
            <v>0</v>
          </cell>
          <cell r="HL206">
            <v>0</v>
          </cell>
          <cell r="HN206">
            <v>0</v>
          </cell>
          <cell r="HO206">
            <v>0</v>
          </cell>
          <cell r="HQ206">
            <v>0</v>
          </cell>
          <cell r="HR206">
            <v>0</v>
          </cell>
          <cell r="HT206">
            <v>0</v>
          </cell>
          <cell r="HU206">
            <v>0</v>
          </cell>
          <cell r="HW206">
            <v>0</v>
          </cell>
          <cell r="HX206">
            <v>0</v>
          </cell>
          <cell r="HZ206">
            <v>0</v>
          </cell>
          <cell r="IA206">
            <v>0</v>
          </cell>
          <cell r="IC206">
            <v>0</v>
          </cell>
          <cell r="ID206">
            <v>0</v>
          </cell>
          <cell r="IF206">
            <v>0</v>
          </cell>
        </row>
        <row r="207">
          <cell r="GP207" t="str">
            <v>Safety Shower Assembly / Eyewash Assembly</v>
          </cell>
          <cell r="GQ207">
            <v>0</v>
          </cell>
          <cell r="GS207">
            <v>0</v>
          </cell>
          <cell r="GT207">
            <v>0</v>
          </cell>
          <cell r="GV207">
            <v>0</v>
          </cell>
          <cell r="GW207">
            <v>0</v>
          </cell>
          <cell r="GY207">
            <v>0</v>
          </cell>
          <cell r="GZ207">
            <v>0</v>
          </cell>
          <cell r="HB207">
            <v>0</v>
          </cell>
          <cell r="HC207">
            <v>0</v>
          </cell>
          <cell r="HE207">
            <v>0</v>
          </cell>
          <cell r="HF207">
            <v>0</v>
          </cell>
          <cell r="HH207">
            <v>0</v>
          </cell>
          <cell r="HI207">
            <v>0</v>
          </cell>
          <cell r="HK207">
            <v>0</v>
          </cell>
          <cell r="HL207">
            <v>0</v>
          </cell>
          <cell r="HN207">
            <v>0</v>
          </cell>
          <cell r="HO207">
            <v>0</v>
          </cell>
          <cell r="HQ207">
            <v>0</v>
          </cell>
          <cell r="HR207">
            <v>0</v>
          </cell>
          <cell r="HT207">
            <v>0</v>
          </cell>
          <cell r="HU207">
            <v>0</v>
          </cell>
          <cell r="HW207">
            <v>0</v>
          </cell>
          <cell r="HX207">
            <v>0</v>
          </cell>
          <cell r="HZ207">
            <v>0</v>
          </cell>
          <cell r="IA207">
            <v>0</v>
          </cell>
          <cell r="IC207">
            <v>0</v>
          </cell>
          <cell r="ID207">
            <v>0</v>
          </cell>
          <cell r="IF207">
            <v>0</v>
          </cell>
        </row>
        <row r="208">
          <cell r="GP208" t="str">
            <v>Ammonia Storage Tank</v>
          </cell>
          <cell r="GQ208">
            <v>1300</v>
          </cell>
          <cell r="GS208">
            <v>1300</v>
          </cell>
          <cell r="GT208">
            <v>1300</v>
          </cell>
          <cell r="GV208">
            <v>1300</v>
          </cell>
          <cell r="GW208">
            <v>1300</v>
          </cell>
          <cell r="GY208">
            <v>1300</v>
          </cell>
          <cell r="GZ208">
            <v>1300</v>
          </cell>
          <cell r="HB208">
            <v>1300</v>
          </cell>
          <cell r="HC208">
            <v>1300</v>
          </cell>
          <cell r="HE208">
            <v>1300</v>
          </cell>
          <cell r="HF208">
            <v>1300</v>
          </cell>
          <cell r="HH208">
            <v>1300</v>
          </cell>
          <cell r="HI208">
            <v>1300</v>
          </cell>
          <cell r="HK208">
            <v>1300</v>
          </cell>
          <cell r="HL208">
            <v>1300</v>
          </cell>
          <cell r="HN208">
            <v>1300</v>
          </cell>
          <cell r="HO208">
            <v>1300</v>
          </cell>
          <cell r="HQ208">
            <v>1300</v>
          </cell>
          <cell r="HR208">
            <v>1300</v>
          </cell>
          <cell r="HT208">
            <v>1300</v>
          </cell>
          <cell r="HU208">
            <v>1300</v>
          </cell>
          <cell r="HW208">
            <v>1300</v>
          </cell>
          <cell r="HX208">
            <v>1300</v>
          </cell>
          <cell r="HZ208">
            <v>1300</v>
          </cell>
          <cell r="IA208">
            <v>1300</v>
          </cell>
          <cell r="IC208">
            <v>1300</v>
          </cell>
          <cell r="ID208">
            <v>1300</v>
          </cell>
          <cell r="IF208">
            <v>1300</v>
          </cell>
        </row>
        <row r="209">
          <cell r="GP209" t="str">
            <v>Aqueous Ammonia Forwarding Pump</v>
          </cell>
          <cell r="GS209">
            <v>0</v>
          </cell>
          <cell r="GV209">
            <v>0</v>
          </cell>
          <cell r="GY209">
            <v>0</v>
          </cell>
          <cell r="HB209">
            <v>0</v>
          </cell>
          <cell r="HE209">
            <v>0</v>
          </cell>
          <cell r="HH209">
            <v>0</v>
          </cell>
          <cell r="HK209">
            <v>0</v>
          </cell>
          <cell r="HN209">
            <v>0</v>
          </cell>
          <cell r="HQ209">
            <v>0</v>
          </cell>
          <cell r="HT209">
            <v>0</v>
          </cell>
          <cell r="HW209">
            <v>0</v>
          </cell>
          <cell r="HZ209">
            <v>0</v>
          </cell>
          <cell r="IC209">
            <v>0</v>
          </cell>
          <cell r="IF209">
            <v>0</v>
          </cell>
        </row>
        <row r="210">
          <cell r="GP210" t="str">
            <v>Fire Pump, Electric</v>
          </cell>
          <cell r="GQ210">
            <v>1000</v>
          </cell>
          <cell r="GS210">
            <v>1000</v>
          </cell>
          <cell r="GT210">
            <v>1000</v>
          </cell>
          <cell r="GV210">
            <v>1000</v>
          </cell>
          <cell r="GW210">
            <v>1000</v>
          </cell>
          <cell r="GY210">
            <v>1000</v>
          </cell>
          <cell r="GZ210">
            <v>1000</v>
          </cell>
          <cell r="HB210">
            <v>1000</v>
          </cell>
          <cell r="HC210">
            <v>1000</v>
          </cell>
          <cell r="HE210">
            <v>1000</v>
          </cell>
          <cell r="HF210">
            <v>1000</v>
          </cell>
          <cell r="HH210">
            <v>1000</v>
          </cell>
          <cell r="HI210">
            <v>1000</v>
          </cell>
          <cell r="HK210">
            <v>1000</v>
          </cell>
          <cell r="HL210">
            <v>1000</v>
          </cell>
          <cell r="HN210">
            <v>1000</v>
          </cell>
          <cell r="HO210">
            <v>1000</v>
          </cell>
          <cell r="HQ210">
            <v>1000</v>
          </cell>
          <cell r="HR210">
            <v>1000</v>
          </cell>
          <cell r="HT210">
            <v>1000</v>
          </cell>
          <cell r="HU210">
            <v>1000</v>
          </cell>
          <cell r="HW210">
            <v>1000</v>
          </cell>
          <cell r="HX210">
            <v>1000</v>
          </cell>
          <cell r="HZ210">
            <v>1000</v>
          </cell>
          <cell r="IA210">
            <v>1000</v>
          </cell>
          <cell r="IC210">
            <v>1000</v>
          </cell>
          <cell r="ID210">
            <v>1000</v>
          </cell>
          <cell r="IF210">
            <v>1000</v>
          </cell>
        </row>
        <row r="211">
          <cell r="GP211" t="str">
            <v>Fire Pump, Diesel</v>
          </cell>
          <cell r="GQ211">
            <v>0</v>
          </cell>
          <cell r="GS211">
            <v>0</v>
          </cell>
          <cell r="GT211">
            <v>0</v>
          </cell>
          <cell r="GV211">
            <v>0</v>
          </cell>
          <cell r="GW211">
            <v>0</v>
          </cell>
          <cell r="GY211">
            <v>0</v>
          </cell>
          <cell r="GZ211">
            <v>0</v>
          </cell>
          <cell r="HB211">
            <v>0</v>
          </cell>
          <cell r="HC211">
            <v>0</v>
          </cell>
          <cell r="HE211">
            <v>0</v>
          </cell>
          <cell r="HF211">
            <v>0</v>
          </cell>
          <cell r="HH211">
            <v>0</v>
          </cell>
          <cell r="HI211">
            <v>0</v>
          </cell>
          <cell r="HK211">
            <v>0</v>
          </cell>
          <cell r="HL211">
            <v>0</v>
          </cell>
          <cell r="HN211">
            <v>0</v>
          </cell>
          <cell r="HO211">
            <v>0</v>
          </cell>
          <cell r="HQ211">
            <v>0</v>
          </cell>
          <cell r="HR211">
            <v>0</v>
          </cell>
          <cell r="HT211">
            <v>0</v>
          </cell>
          <cell r="HU211">
            <v>0</v>
          </cell>
          <cell r="HW211">
            <v>0</v>
          </cell>
          <cell r="HX211">
            <v>0</v>
          </cell>
          <cell r="HZ211">
            <v>0</v>
          </cell>
          <cell r="IA211">
            <v>0</v>
          </cell>
          <cell r="IC211">
            <v>0</v>
          </cell>
          <cell r="ID211">
            <v>0</v>
          </cell>
          <cell r="IF211">
            <v>0</v>
          </cell>
        </row>
        <row r="212">
          <cell r="GP212" t="str">
            <v>Fire Alarm System</v>
          </cell>
          <cell r="GQ212">
            <v>0</v>
          </cell>
          <cell r="GS212">
            <v>0</v>
          </cell>
          <cell r="GT212">
            <v>0</v>
          </cell>
          <cell r="GV212">
            <v>0</v>
          </cell>
          <cell r="GW212">
            <v>0</v>
          </cell>
          <cell r="GY212">
            <v>0</v>
          </cell>
          <cell r="GZ212">
            <v>0</v>
          </cell>
          <cell r="HB212">
            <v>0</v>
          </cell>
          <cell r="HC212">
            <v>0</v>
          </cell>
          <cell r="HE212">
            <v>0</v>
          </cell>
          <cell r="HF212">
            <v>0</v>
          </cell>
          <cell r="HH212">
            <v>0</v>
          </cell>
          <cell r="HI212">
            <v>0</v>
          </cell>
          <cell r="HK212">
            <v>0</v>
          </cell>
          <cell r="HL212">
            <v>0</v>
          </cell>
          <cell r="HN212">
            <v>0</v>
          </cell>
          <cell r="HO212">
            <v>0</v>
          </cell>
          <cell r="HQ212">
            <v>0</v>
          </cell>
          <cell r="HR212">
            <v>0</v>
          </cell>
          <cell r="HT212">
            <v>0</v>
          </cell>
          <cell r="HU212">
            <v>0</v>
          </cell>
          <cell r="HW212">
            <v>0</v>
          </cell>
          <cell r="HX212">
            <v>0</v>
          </cell>
          <cell r="HZ212">
            <v>0</v>
          </cell>
          <cell r="IA212">
            <v>0</v>
          </cell>
          <cell r="IC212">
            <v>0</v>
          </cell>
          <cell r="ID212">
            <v>0</v>
          </cell>
          <cell r="IF212">
            <v>0</v>
          </cell>
        </row>
        <row r="213">
          <cell r="GP213" t="str">
            <v>STG Sprinkler System</v>
          </cell>
          <cell r="GQ213">
            <v>0</v>
          </cell>
          <cell r="GS213">
            <v>0</v>
          </cell>
          <cell r="GT213">
            <v>0</v>
          </cell>
          <cell r="GV213">
            <v>0</v>
          </cell>
          <cell r="GW213">
            <v>0</v>
          </cell>
          <cell r="GY213">
            <v>0</v>
          </cell>
          <cell r="GZ213">
            <v>0</v>
          </cell>
          <cell r="HB213">
            <v>0</v>
          </cell>
          <cell r="HC213">
            <v>0</v>
          </cell>
          <cell r="HE213">
            <v>0</v>
          </cell>
          <cell r="HF213">
            <v>0</v>
          </cell>
          <cell r="HH213">
            <v>0</v>
          </cell>
          <cell r="HI213">
            <v>0</v>
          </cell>
          <cell r="HK213">
            <v>0</v>
          </cell>
          <cell r="HL213">
            <v>0</v>
          </cell>
          <cell r="HN213">
            <v>0</v>
          </cell>
          <cell r="HO213">
            <v>0</v>
          </cell>
          <cell r="HQ213">
            <v>0</v>
          </cell>
          <cell r="HR213">
            <v>0</v>
          </cell>
          <cell r="HT213">
            <v>0</v>
          </cell>
          <cell r="HU213">
            <v>0</v>
          </cell>
          <cell r="HW213">
            <v>0</v>
          </cell>
          <cell r="HX213">
            <v>0</v>
          </cell>
          <cell r="HZ213">
            <v>0</v>
          </cell>
          <cell r="IA213">
            <v>0</v>
          </cell>
          <cell r="IC213">
            <v>0</v>
          </cell>
          <cell r="ID213">
            <v>0</v>
          </cell>
          <cell r="IF213">
            <v>0</v>
          </cell>
        </row>
        <row r="214">
          <cell r="GP214" t="str">
            <v>GSU Sprinkler System</v>
          </cell>
          <cell r="GQ214">
            <v>400</v>
          </cell>
          <cell r="GS214">
            <v>400</v>
          </cell>
          <cell r="GT214">
            <v>400</v>
          </cell>
          <cell r="GV214">
            <v>400</v>
          </cell>
          <cell r="GW214">
            <v>400</v>
          </cell>
          <cell r="GY214">
            <v>400</v>
          </cell>
          <cell r="GZ214">
            <v>400</v>
          </cell>
          <cell r="HB214">
            <v>400</v>
          </cell>
          <cell r="HC214">
            <v>400</v>
          </cell>
          <cell r="HE214">
            <v>400</v>
          </cell>
          <cell r="HF214">
            <v>400</v>
          </cell>
          <cell r="HH214">
            <v>400</v>
          </cell>
          <cell r="HI214">
            <v>400</v>
          </cell>
          <cell r="HK214">
            <v>400</v>
          </cell>
          <cell r="HL214">
            <v>400</v>
          </cell>
          <cell r="HN214">
            <v>400</v>
          </cell>
          <cell r="HO214">
            <v>400</v>
          </cell>
          <cell r="HQ214">
            <v>400</v>
          </cell>
          <cell r="HR214">
            <v>400</v>
          </cell>
          <cell r="HT214">
            <v>400</v>
          </cell>
          <cell r="HU214">
            <v>400</v>
          </cell>
          <cell r="HW214">
            <v>400</v>
          </cell>
          <cell r="HX214">
            <v>400</v>
          </cell>
          <cell r="HZ214">
            <v>400</v>
          </cell>
          <cell r="IA214">
            <v>400</v>
          </cell>
          <cell r="IC214">
            <v>400</v>
          </cell>
          <cell r="ID214">
            <v>400</v>
          </cell>
          <cell r="IF214">
            <v>400</v>
          </cell>
        </row>
        <row r="215">
          <cell r="GP215" t="str">
            <v>Aux Transformer Sprinkler System</v>
          </cell>
          <cell r="GQ215">
            <v>400</v>
          </cell>
          <cell r="GS215">
            <v>400</v>
          </cell>
          <cell r="GT215">
            <v>400</v>
          </cell>
          <cell r="GV215">
            <v>400</v>
          </cell>
          <cell r="GW215">
            <v>400</v>
          </cell>
          <cell r="GY215">
            <v>400</v>
          </cell>
          <cell r="GZ215">
            <v>400</v>
          </cell>
          <cell r="HB215">
            <v>400</v>
          </cell>
          <cell r="HC215">
            <v>400</v>
          </cell>
          <cell r="HE215">
            <v>400</v>
          </cell>
          <cell r="HF215">
            <v>400</v>
          </cell>
          <cell r="HH215">
            <v>400</v>
          </cell>
          <cell r="HI215">
            <v>400</v>
          </cell>
          <cell r="HK215">
            <v>400</v>
          </cell>
          <cell r="HL215">
            <v>400</v>
          </cell>
          <cell r="HN215">
            <v>400</v>
          </cell>
          <cell r="HO215">
            <v>400</v>
          </cell>
          <cell r="HQ215">
            <v>400</v>
          </cell>
          <cell r="HR215">
            <v>400</v>
          </cell>
          <cell r="HT215">
            <v>400</v>
          </cell>
          <cell r="HU215">
            <v>400</v>
          </cell>
          <cell r="HW215">
            <v>400</v>
          </cell>
          <cell r="HX215">
            <v>400</v>
          </cell>
          <cell r="HZ215">
            <v>400</v>
          </cell>
          <cell r="IA215">
            <v>400</v>
          </cell>
          <cell r="IC215">
            <v>400</v>
          </cell>
          <cell r="ID215">
            <v>400</v>
          </cell>
          <cell r="IF215">
            <v>400</v>
          </cell>
        </row>
        <row r="216">
          <cell r="GP216" t="str">
            <v>Fuel Oil Tank Foam System</v>
          </cell>
          <cell r="GQ216">
            <v>0</v>
          </cell>
          <cell r="GS216">
            <v>0</v>
          </cell>
          <cell r="GT216">
            <v>0</v>
          </cell>
          <cell r="GV216">
            <v>0</v>
          </cell>
          <cell r="GW216">
            <v>0</v>
          </cell>
          <cell r="GY216">
            <v>0</v>
          </cell>
          <cell r="GZ216">
            <v>0</v>
          </cell>
          <cell r="HB216">
            <v>0</v>
          </cell>
          <cell r="HC216">
            <v>0</v>
          </cell>
          <cell r="HE216">
            <v>0</v>
          </cell>
          <cell r="HF216">
            <v>0</v>
          </cell>
          <cell r="HH216">
            <v>0</v>
          </cell>
          <cell r="HI216">
            <v>0</v>
          </cell>
          <cell r="HK216">
            <v>0</v>
          </cell>
          <cell r="HL216">
            <v>0</v>
          </cell>
          <cell r="HN216">
            <v>0</v>
          </cell>
          <cell r="HO216">
            <v>0</v>
          </cell>
          <cell r="HQ216">
            <v>0</v>
          </cell>
          <cell r="HR216">
            <v>0</v>
          </cell>
          <cell r="HT216">
            <v>0</v>
          </cell>
          <cell r="HU216">
            <v>0</v>
          </cell>
          <cell r="HW216">
            <v>0</v>
          </cell>
          <cell r="HX216">
            <v>0</v>
          </cell>
          <cell r="HZ216">
            <v>0</v>
          </cell>
          <cell r="IA216">
            <v>0</v>
          </cell>
          <cell r="IC216">
            <v>0</v>
          </cell>
          <cell r="ID216">
            <v>0</v>
          </cell>
          <cell r="IF216">
            <v>0</v>
          </cell>
        </row>
        <row r="217">
          <cell r="GP217" t="str">
            <v>Fire Extinguishers</v>
          </cell>
          <cell r="GS217">
            <v>0</v>
          </cell>
          <cell r="GV217">
            <v>0</v>
          </cell>
          <cell r="GY217">
            <v>0</v>
          </cell>
          <cell r="HB217">
            <v>0</v>
          </cell>
          <cell r="HE217">
            <v>0</v>
          </cell>
          <cell r="HH217">
            <v>0</v>
          </cell>
          <cell r="HK217">
            <v>0</v>
          </cell>
          <cell r="HN217">
            <v>0</v>
          </cell>
          <cell r="HQ217">
            <v>0</v>
          </cell>
          <cell r="HT217">
            <v>0</v>
          </cell>
          <cell r="HW217">
            <v>0</v>
          </cell>
          <cell r="HZ217">
            <v>0</v>
          </cell>
          <cell r="IC217">
            <v>0</v>
          </cell>
          <cell r="IF217">
            <v>0</v>
          </cell>
        </row>
        <row r="218">
          <cell r="GP218" t="str">
            <v>Air Compressor</v>
          </cell>
          <cell r="GQ218">
            <v>900</v>
          </cell>
          <cell r="GS218">
            <v>900</v>
          </cell>
          <cell r="GT218">
            <v>900</v>
          </cell>
          <cell r="GV218">
            <v>900</v>
          </cell>
          <cell r="GW218">
            <v>900</v>
          </cell>
          <cell r="GY218">
            <v>900</v>
          </cell>
          <cell r="GZ218">
            <v>900</v>
          </cell>
          <cell r="HB218">
            <v>900</v>
          </cell>
          <cell r="HC218">
            <v>900</v>
          </cell>
          <cell r="HE218">
            <v>900</v>
          </cell>
          <cell r="HF218">
            <v>900</v>
          </cell>
          <cell r="HH218">
            <v>900</v>
          </cell>
          <cell r="HI218">
            <v>900</v>
          </cell>
          <cell r="HK218">
            <v>900</v>
          </cell>
          <cell r="HL218">
            <v>900</v>
          </cell>
          <cell r="HN218">
            <v>900</v>
          </cell>
          <cell r="HO218">
            <v>900</v>
          </cell>
          <cell r="HQ218">
            <v>900</v>
          </cell>
          <cell r="HR218">
            <v>900</v>
          </cell>
          <cell r="HT218">
            <v>900</v>
          </cell>
          <cell r="HU218">
            <v>900</v>
          </cell>
          <cell r="HW218">
            <v>900</v>
          </cell>
          <cell r="HX218">
            <v>900</v>
          </cell>
          <cell r="HZ218">
            <v>900</v>
          </cell>
          <cell r="IA218">
            <v>900</v>
          </cell>
          <cell r="IC218">
            <v>900</v>
          </cell>
          <cell r="ID218">
            <v>900</v>
          </cell>
          <cell r="IF218">
            <v>900</v>
          </cell>
        </row>
        <row r="219">
          <cell r="GP219" t="str">
            <v>Instrument Air Dryer</v>
          </cell>
          <cell r="GQ219">
            <v>0</v>
          </cell>
          <cell r="GS219">
            <v>0</v>
          </cell>
          <cell r="GT219">
            <v>0</v>
          </cell>
          <cell r="GV219">
            <v>0</v>
          </cell>
          <cell r="GW219">
            <v>0</v>
          </cell>
          <cell r="GY219">
            <v>0</v>
          </cell>
          <cell r="GZ219">
            <v>0</v>
          </cell>
          <cell r="HB219">
            <v>0</v>
          </cell>
          <cell r="HC219">
            <v>0</v>
          </cell>
          <cell r="HE219">
            <v>0</v>
          </cell>
          <cell r="HF219">
            <v>0</v>
          </cell>
          <cell r="HH219">
            <v>0</v>
          </cell>
          <cell r="HI219">
            <v>0</v>
          </cell>
          <cell r="HK219">
            <v>0</v>
          </cell>
          <cell r="HL219">
            <v>0</v>
          </cell>
          <cell r="HN219">
            <v>0</v>
          </cell>
          <cell r="HO219">
            <v>0</v>
          </cell>
          <cell r="HQ219">
            <v>0</v>
          </cell>
          <cell r="HR219">
            <v>0</v>
          </cell>
          <cell r="HT219">
            <v>0</v>
          </cell>
          <cell r="HU219">
            <v>0</v>
          </cell>
          <cell r="HW219">
            <v>0</v>
          </cell>
          <cell r="HX219">
            <v>0</v>
          </cell>
          <cell r="HZ219">
            <v>0</v>
          </cell>
          <cell r="IA219">
            <v>0</v>
          </cell>
          <cell r="IC219">
            <v>0</v>
          </cell>
          <cell r="ID219">
            <v>0</v>
          </cell>
          <cell r="IF219">
            <v>0</v>
          </cell>
        </row>
        <row r="220">
          <cell r="GP220" t="str">
            <v>Instrument Air Receiver</v>
          </cell>
          <cell r="GQ220">
            <v>0</v>
          </cell>
          <cell r="GS220">
            <v>0</v>
          </cell>
          <cell r="GT220">
            <v>0</v>
          </cell>
          <cell r="GV220">
            <v>0</v>
          </cell>
          <cell r="GW220">
            <v>0</v>
          </cell>
          <cell r="GY220">
            <v>0</v>
          </cell>
          <cell r="GZ220">
            <v>0</v>
          </cell>
          <cell r="HB220">
            <v>0</v>
          </cell>
          <cell r="HC220">
            <v>0</v>
          </cell>
          <cell r="HE220">
            <v>0</v>
          </cell>
          <cell r="HF220">
            <v>0</v>
          </cell>
          <cell r="HH220">
            <v>0</v>
          </cell>
          <cell r="HI220">
            <v>0</v>
          </cell>
          <cell r="HK220">
            <v>0</v>
          </cell>
          <cell r="HL220">
            <v>0</v>
          </cell>
          <cell r="HN220">
            <v>0</v>
          </cell>
          <cell r="HO220">
            <v>0</v>
          </cell>
          <cell r="HQ220">
            <v>0</v>
          </cell>
          <cell r="HR220">
            <v>0</v>
          </cell>
          <cell r="HT220">
            <v>0</v>
          </cell>
          <cell r="HU220">
            <v>0</v>
          </cell>
          <cell r="HW220">
            <v>0</v>
          </cell>
          <cell r="HX220">
            <v>0</v>
          </cell>
          <cell r="HZ220">
            <v>0</v>
          </cell>
          <cell r="IA220">
            <v>0</v>
          </cell>
          <cell r="IC220">
            <v>0</v>
          </cell>
          <cell r="ID220">
            <v>0</v>
          </cell>
          <cell r="IF220">
            <v>0</v>
          </cell>
        </row>
        <row r="221">
          <cell r="GP221" t="str">
            <v>Continuous Emissions Monitoring System</v>
          </cell>
          <cell r="GQ221">
            <v>0</v>
          </cell>
          <cell r="GS221">
            <v>0</v>
          </cell>
          <cell r="GT221">
            <v>0</v>
          </cell>
          <cell r="GV221">
            <v>0</v>
          </cell>
          <cell r="GW221">
            <v>0</v>
          </cell>
          <cell r="GY221">
            <v>0</v>
          </cell>
          <cell r="GZ221">
            <v>0</v>
          </cell>
          <cell r="HB221">
            <v>0</v>
          </cell>
          <cell r="HC221">
            <v>0</v>
          </cell>
          <cell r="HE221">
            <v>0</v>
          </cell>
          <cell r="HF221">
            <v>0</v>
          </cell>
          <cell r="HH221">
            <v>0</v>
          </cell>
          <cell r="HI221">
            <v>0</v>
          </cell>
          <cell r="HK221">
            <v>0</v>
          </cell>
          <cell r="HL221">
            <v>0</v>
          </cell>
          <cell r="HN221">
            <v>0</v>
          </cell>
          <cell r="HO221">
            <v>0</v>
          </cell>
          <cell r="HQ221">
            <v>0</v>
          </cell>
          <cell r="HR221">
            <v>0</v>
          </cell>
          <cell r="HT221">
            <v>0</v>
          </cell>
          <cell r="HU221">
            <v>0</v>
          </cell>
          <cell r="HW221">
            <v>0</v>
          </cell>
          <cell r="HX221">
            <v>0</v>
          </cell>
          <cell r="HZ221">
            <v>0</v>
          </cell>
          <cell r="IA221">
            <v>0</v>
          </cell>
          <cell r="IC221">
            <v>0</v>
          </cell>
          <cell r="ID221">
            <v>0</v>
          </cell>
          <cell r="IF221">
            <v>0</v>
          </cell>
        </row>
        <row r="222">
          <cell r="GP222" t="str">
            <v>Bulk Hydrogen Storage</v>
          </cell>
          <cell r="GQ222">
            <v>0</v>
          </cell>
          <cell r="GS222">
            <v>0</v>
          </cell>
          <cell r="GT222">
            <v>0</v>
          </cell>
          <cell r="GV222">
            <v>0</v>
          </cell>
          <cell r="GW222">
            <v>0</v>
          </cell>
          <cell r="GY222">
            <v>0</v>
          </cell>
          <cell r="GZ222">
            <v>0</v>
          </cell>
          <cell r="HB222">
            <v>0</v>
          </cell>
          <cell r="HC222">
            <v>0</v>
          </cell>
          <cell r="HE222">
            <v>0</v>
          </cell>
          <cell r="HF222">
            <v>0</v>
          </cell>
          <cell r="HH222">
            <v>0</v>
          </cell>
          <cell r="HI222">
            <v>0</v>
          </cell>
          <cell r="HK222">
            <v>0</v>
          </cell>
          <cell r="HL222">
            <v>0</v>
          </cell>
          <cell r="HN222">
            <v>0</v>
          </cell>
          <cell r="HO222">
            <v>0</v>
          </cell>
          <cell r="HQ222">
            <v>0</v>
          </cell>
          <cell r="HR222">
            <v>0</v>
          </cell>
          <cell r="HT222">
            <v>0</v>
          </cell>
          <cell r="HU222">
            <v>0</v>
          </cell>
          <cell r="HW222">
            <v>0</v>
          </cell>
          <cell r="HX222">
            <v>0</v>
          </cell>
          <cell r="HZ222">
            <v>0</v>
          </cell>
          <cell r="IA222">
            <v>0</v>
          </cell>
          <cell r="IC222">
            <v>0</v>
          </cell>
          <cell r="ID222">
            <v>0</v>
          </cell>
          <cell r="IF222">
            <v>0</v>
          </cell>
        </row>
        <row r="223">
          <cell r="GP223" t="str">
            <v>Bulk CO2 Storage</v>
          </cell>
          <cell r="GQ223">
            <v>0</v>
          </cell>
          <cell r="GS223">
            <v>0</v>
          </cell>
          <cell r="GT223">
            <v>0</v>
          </cell>
          <cell r="GV223">
            <v>0</v>
          </cell>
          <cell r="GW223">
            <v>0</v>
          </cell>
          <cell r="GY223">
            <v>0</v>
          </cell>
          <cell r="GZ223">
            <v>0</v>
          </cell>
          <cell r="HB223">
            <v>0</v>
          </cell>
          <cell r="HC223">
            <v>0</v>
          </cell>
          <cell r="HE223">
            <v>0</v>
          </cell>
          <cell r="HF223">
            <v>0</v>
          </cell>
          <cell r="HH223">
            <v>0</v>
          </cell>
          <cell r="HI223">
            <v>0</v>
          </cell>
          <cell r="HK223">
            <v>0</v>
          </cell>
          <cell r="HL223">
            <v>0</v>
          </cell>
          <cell r="HN223">
            <v>0</v>
          </cell>
          <cell r="HO223">
            <v>0</v>
          </cell>
          <cell r="HQ223">
            <v>0</v>
          </cell>
          <cell r="HR223">
            <v>0</v>
          </cell>
          <cell r="HT223">
            <v>0</v>
          </cell>
          <cell r="HU223">
            <v>0</v>
          </cell>
          <cell r="HW223">
            <v>0</v>
          </cell>
          <cell r="HX223">
            <v>0</v>
          </cell>
          <cell r="HZ223">
            <v>0</v>
          </cell>
          <cell r="IA223">
            <v>0</v>
          </cell>
          <cell r="IC223">
            <v>0</v>
          </cell>
          <cell r="ID223">
            <v>0</v>
          </cell>
          <cell r="IF223">
            <v>0</v>
          </cell>
        </row>
        <row r="224">
          <cell r="GP224" t="str">
            <v>Bulk Nitrogen Storage</v>
          </cell>
          <cell r="GQ224">
            <v>0</v>
          </cell>
          <cell r="GS224">
            <v>0</v>
          </cell>
          <cell r="GT224">
            <v>0</v>
          </cell>
          <cell r="GV224">
            <v>0</v>
          </cell>
          <cell r="GW224">
            <v>0</v>
          </cell>
          <cell r="GY224">
            <v>0</v>
          </cell>
          <cell r="GZ224">
            <v>0</v>
          </cell>
          <cell r="HB224">
            <v>0</v>
          </cell>
          <cell r="HC224">
            <v>0</v>
          </cell>
          <cell r="HE224">
            <v>0</v>
          </cell>
          <cell r="HF224">
            <v>0</v>
          </cell>
          <cell r="HH224">
            <v>0</v>
          </cell>
          <cell r="HI224">
            <v>0</v>
          </cell>
          <cell r="HK224">
            <v>0</v>
          </cell>
          <cell r="HL224">
            <v>0</v>
          </cell>
          <cell r="HN224">
            <v>0</v>
          </cell>
          <cell r="HO224">
            <v>0</v>
          </cell>
          <cell r="HQ224">
            <v>0</v>
          </cell>
          <cell r="HR224">
            <v>0</v>
          </cell>
          <cell r="HT224">
            <v>0</v>
          </cell>
          <cell r="HU224">
            <v>0</v>
          </cell>
          <cell r="HW224">
            <v>0</v>
          </cell>
          <cell r="HX224">
            <v>0</v>
          </cell>
          <cell r="HZ224">
            <v>0</v>
          </cell>
          <cell r="IA224">
            <v>0</v>
          </cell>
          <cell r="IC224">
            <v>0</v>
          </cell>
          <cell r="ID224">
            <v>0</v>
          </cell>
          <cell r="IF224">
            <v>0</v>
          </cell>
        </row>
        <row r="225">
          <cell r="GP225">
            <v>0</v>
          </cell>
          <cell r="GS225">
            <v>0</v>
          </cell>
          <cell r="GV225">
            <v>0</v>
          </cell>
          <cell r="GY225">
            <v>0</v>
          </cell>
          <cell r="HB225">
            <v>0</v>
          </cell>
          <cell r="HE225">
            <v>0</v>
          </cell>
          <cell r="HH225">
            <v>0</v>
          </cell>
          <cell r="HK225">
            <v>0</v>
          </cell>
          <cell r="HN225">
            <v>0</v>
          </cell>
          <cell r="HQ225">
            <v>0</v>
          </cell>
          <cell r="HT225">
            <v>0</v>
          </cell>
          <cell r="HW225">
            <v>0</v>
          </cell>
          <cell r="HZ225">
            <v>0</v>
          </cell>
          <cell r="IC225">
            <v>0</v>
          </cell>
          <cell r="IF225">
            <v>0</v>
          </cell>
        </row>
        <row r="226">
          <cell r="GP226">
            <v>0</v>
          </cell>
          <cell r="GS226">
            <v>0</v>
          </cell>
          <cell r="GV226">
            <v>0</v>
          </cell>
          <cell r="GY226">
            <v>0</v>
          </cell>
          <cell r="HB226">
            <v>0</v>
          </cell>
          <cell r="HE226">
            <v>0</v>
          </cell>
          <cell r="HH226">
            <v>0</v>
          </cell>
          <cell r="HK226">
            <v>0</v>
          </cell>
          <cell r="HN226">
            <v>0</v>
          </cell>
          <cell r="HQ226">
            <v>0</v>
          </cell>
          <cell r="HT226">
            <v>0</v>
          </cell>
          <cell r="HW226">
            <v>0</v>
          </cell>
          <cell r="HZ226">
            <v>0</v>
          </cell>
          <cell r="IC226">
            <v>0</v>
          </cell>
          <cell r="IF226">
            <v>0</v>
          </cell>
        </row>
        <row r="227">
          <cell r="GP227" t="str">
            <v>Elevator</v>
          </cell>
          <cell r="GQ227">
            <v>0</v>
          </cell>
          <cell r="GS227">
            <v>0</v>
          </cell>
          <cell r="GT227">
            <v>0</v>
          </cell>
          <cell r="GV227">
            <v>0</v>
          </cell>
          <cell r="GW227">
            <v>0</v>
          </cell>
          <cell r="GY227">
            <v>0</v>
          </cell>
          <cell r="GZ227">
            <v>0</v>
          </cell>
          <cell r="HB227">
            <v>0</v>
          </cell>
          <cell r="HC227">
            <v>0</v>
          </cell>
          <cell r="HE227">
            <v>0</v>
          </cell>
          <cell r="HF227">
            <v>0</v>
          </cell>
          <cell r="HH227">
            <v>0</v>
          </cell>
          <cell r="HI227">
            <v>0</v>
          </cell>
          <cell r="HK227">
            <v>0</v>
          </cell>
          <cell r="HL227">
            <v>0</v>
          </cell>
          <cell r="HN227">
            <v>0</v>
          </cell>
          <cell r="HO227">
            <v>0</v>
          </cell>
          <cell r="HQ227">
            <v>0</v>
          </cell>
          <cell r="HR227">
            <v>0</v>
          </cell>
          <cell r="HT227">
            <v>0</v>
          </cell>
          <cell r="HU227">
            <v>0</v>
          </cell>
          <cell r="HW227">
            <v>0</v>
          </cell>
          <cell r="HX227">
            <v>0</v>
          </cell>
          <cell r="HZ227">
            <v>0</v>
          </cell>
          <cell r="IA227">
            <v>0</v>
          </cell>
          <cell r="IC227">
            <v>0</v>
          </cell>
          <cell r="ID227">
            <v>0</v>
          </cell>
          <cell r="IF227">
            <v>0</v>
          </cell>
        </row>
        <row r="228">
          <cell r="GP228" t="str">
            <v>STG Maintenance Gantry Crane</v>
          </cell>
          <cell r="GQ228">
            <v>0</v>
          </cell>
          <cell r="GS228">
            <v>0</v>
          </cell>
          <cell r="GT228">
            <v>0</v>
          </cell>
          <cell r="GV228">
            <v>0</v>
          </cell>
          <cell r="GW228">
            <v>0</v>
          </cell>
          <cell r="GY228">
            <v>0</v>
          </cell>
          <cell r="GZ228">
            <v>0</v>
          </cell>
          <cell r="HB228">
            <v>0</v>
          </cell>
          <cell r="HC228">
            <v>0</v>
          </cell>
          <cell r="HE228">
            <v>0</v>
          </cell>
          <cell r="HF228">
            <v>0</v>
          </cell>
          <cell r="HH228">
            <v>0</v>
          </cell>
          <cell r="HI228">
            <v>0</v>
          </cell>
          <cell r="HK228">
            <v>0</v>
          </cell>
          <cell r="HL228">
            <v>0</v>
          </cell>
          <cell r="HN228">
            <v>0</v>
          </cell>
          <cell r="HO228">
            <v>0</v>
          </cell>
          <cell r="HQ228">
            <v>0</v>
          </cell>
          <cell r="HR228">
            <v>0</v>
          </cell>
          <cell r="HT228">
            <v>0</v>
          </cell>
          <cell r="HU228">
            <v>0</v>
          </cell>
          <cell r="HW228">
            <v>0</v>
          </cell>
          <cell r="HX228">
            <v>0</v>
          </cell>
          <cell r="HZ228">
            <v>0</v>
          </cell>
          <cell r="IA228">
            <v>0</v>
          </cell>
          <cell r="IC228">
            <v>0</v>
          </cell>
          <cell r="ID228">
            <v>0</v>
          </cell>
          <cell r="IF228">
            <v>0</v>
          </cell>
        </row>
        <row r="229">
          <cell r="GP229" t="str">
            <v>GTG Maintenance Gantry Crane</v>
          </cell>
          <cell r="GQ229">
            <v>0</v>
          </cell>
          <cell r="GS229">
            <v>0</v>
          </cell>
          <cell r="GT229">
            <v>0</v>
          </cell>
          <cell r="GV229">
            <v>0</v>
          </cell>
          <cell r="GW229">
            <v>0</v>
          </cell>
          <cell r="GY229">
            <v>0</v>
          </cell>
          <cell r="GZ229">
            <v>0</v>
          </cell>
          <cell r="HB229">
            <v>0</v>
          </cell>
          <cell r="HC229">
            <v>0</v>
          </cell>
          <cell r="HE229">
            <v>0</v>
          </cell>
          <cell r="HF229">
            <v>0</v>
          </cell>
          <cell r="HH229">
            <v>0</v>
          </cell>
          <cell r="HI229">
            <v>0</v>
          </cell>
          <cell r="HK229">
            <v>0</v>
          </cell>
          <cell r="HL229">
            <v>0</v>
          </cell>
          <cell r="HN229">
            <v>0</v>
          </cell>
          <cell r="HO229">
            <v>0</v>
          </cell>
          <cell r="HQ229">
            <v>0</v>
          </cell>
          <cell r="HR229">
            <v>0</v>
          </cell>
          <cell r="HT229">
            <v>0</v>
          </cell>
          <cell r="HU229">
            <v>0</v>
          </cell>
          <cell r="HW229">
            <v>0</v>
          </cell>
          <cell r="HX229">
            <v>0</v>
          </cell>
          <cell r="HZ229">
            <v>0</v>
          </cell>
          <cell r="IA229">
            <v>0</v>
          </cell>
          <cell r="IC229">
            <v>0</v>
          </cell>
          <cell r="ID229">
            <v>0</v>
          </cell>
          <cell r="IF229">
            <v>0</v>
          </cell>
        </row>
        <row r="230">
          <cell r="GP230" t="str">
            <v>Hoist</v>
          </cell>
          <cell r="GQ230">
            <v>0</v>
          </cell>
          <cell r="GS230">
            <v>0</v>
          </cell>
          <cell r="GT230">
            <v>0</v>
          </cell>
          <cell r="GV230">
            <v>0</v>
          </cell>
          <cell r="GW230">
            <v>0</v>
          </cell>
          <cell r="GY230">
            <v>0</v>
          </cell>
          <cell r="GZ230">
            <v>0</v>
          </cell>
          <cell r="HB230">
            <v>0</v>
          </cell>
          <cell r="HC230">
            <v>0</v>
          </cell>
          <cell r="HE230">
            <v>0</v>
          </cell>
          <cell r="HF230">
            <v>0</v>
          </cell>
          <cell r="HH230">
            <v>0</v>
          </cell>
          <cell r="HI230">
            <v>0</v>
          </cell>
          <cell r="HK230">
            <v>0</v>
          </cell>
          <cell r="HL230">
            <v>0</v>
          </cell>
          <cell r="HN230">
            <v>0</v>
          </cell>
          <cell r="HO230">
            <v>0</v>
          </cell>
          <cell r="HQ230">
            <v>0</v>
          </cell>
          <cell r="HR230">
            <v>0</v>
          </cell>
          <cell r="HT230">
            <v>0</v>
          </cell>
          <cell r="HU230">
            <v>0</v>
          </cell>
          <cell r="HW230">
            <v>0</v>
          </cell>
          <cell r="HX230">
            <v>0</v>
          </cell>
          <cell r="HZ230">
            <v>0</v>
          </cell>
          <cell r="IA230">
            <v>0</v>
          </cell>
          <cell r="IC230">
            <v>0</v>
          </cell>
          <cell r="ID230">
            <v>0</v>
          </cell>
          <cell r="IF230">
            <v>0</v>
          </cell>
        </row>
        <row r="231">
          <cell r="GP231">
            <v>0</v>
          </cell>
          <cell r="GQ231">
            <v>0</v>
          </cell>
          <cell r="GS231">
            <v>0</v>
          </cell>
          <cell r="GT231">
            <v>0</v>
          </cell>
          <cell r="GV231">
            <v>0</v>
          </cell>
          <cell r="GW231">
            <v>0</v>
          </cell>
          <cell r="GY231">
            <v>0</v>
          </cell>
          <cell r="GZ231">
            <v>0</v>
          </cell>
          <cell r="HB231">
            <v>0</v>
          </cell>
          <cell r="HC231">
            <v>0</v>
          </cell>
          <cell r="HE231">
            <v>0</v>
          </cell>
          <cell r="HF231">
            <v>0</v>
          </cell>
          <cell r="HH231">
            <v>0</v>
          </cell>
          <cell r="HI231">
            <v>0</v>
          </cell>
          <cell r="HK231">
            <v>0</v>
          </cell>
          <cell r="HL231">
            <v>0</v>
          </cell>
          <cell r="HN231">
            <v>0</v>
          </cell>
          <cell r="HO231">
            <v>0</v>
          </cell>
          <cell r="HQ231">
            <v>0</v>
          </cell>
          <cell r="HR231">
            <v>0</v>
          </cell>
          <cell r="HT231">
            <v>0</v>
          </cell>
          <cell r="HU231">
            <v>0</v>
          </cell>
          <cell r="HW231">
            <v>0</v>
          </cell>
          <cell r="HX231">
            <v>0</v>
          </cell>
          <cell r="HZ231">
            <v>0</v>
          </cell>
          <cell r="IA231">
            <v>0</v>
          </cell>
          <cell r="IC231">
            <v>0</v>
          </cell>
          <cell r="ID231">
            <v>0</v>
          </cell>
          <cell r="IF231">
            <v>0</v>
          </cell>
        </row>
        <row r="232">
          <cell r="GP232" t="str">
            <v>GTG Inlet Chiller</v>
          </cell>
          <cell r="GQ232">
            <v>0</v>
          </cell>
          <cell r="GS232">
            <v>0</v>
          </cell>
          <cell r="GT232">
            <v>0</v>
          </cell>
          <cell r="GV232">
            <v>0</v>
          </cell>
          <cell r="GW232">
            <v>0</v>
          </cell>
          <cell r="GY232">
            <v>0</v>
          </cell>
          <cell r="GZ232">
            <v>0</v>
          </cell>
          <cell r="HB232">
            <v>0</v>
          </cell>
          <cell r="HC232">
            <v>0</v>
          </cell>
          <cell r="HE232">
            <v>0</v>
          </cell>
          <cell r="HF232">
            <v>0</v>
          </cell>
          <cell r="HH232">
            <v>0</v>
          </cell>
          <cell r="HI232">
            <v>0</v>
          </cell>
          <cell r="HK232">
            <v>0</v>
          </cell>
          <cell r="HL232">
            <v>0</v>
          </cell>
          <cell r="HN232">
            <v>0</v>
          </cell>
          <cell r="HO232">
            <v>0</v>
          </cell>
          <cell r="HQ232">
            <v>0</v>
          </cell>
          <cell r="HR232">
            <v>0</v>
          </cell>
          <cell r="HT232">
            <v>0</v>
          </cell>
          <cell r="HU232">
            <v>0</v>
          </cell>
          <cell r="HW232">
            <v>0</v>
          </cell>
          <cell r="HX232">
            <v>0</v>
          </cell>
          <cell r="HZ232">
            <v>0</v>
          </cell>
          <cell r="IA232">
            <v>0</v>
          </cell>
          <cell r="IC232">
            <v>0</v>
          </cell>
          <cell r="ID232">
            <v>0</v>
          </cell>
          <cell r="IF232">
            <v>0</v>
          </cell>
        </row>
        <row r="233">
          <cell r="GP233" t="str">
            <v>Steam Turbine Bypass Valves</v>
          </cell>
          <cell r="GS233">
            <v>0</v>
          </cell>
          <cell r="GV233">
            <v>0</v>
          </cell>
          <cell r="GY233">
            <v>0</v>
          </cell>
          <cell r="HB233">
            <v>0</v>
          </cell>
          <cell r="HE233">
            <v>0</v>
          </cell>
          <cell r="HH233">
            <v>0</v>
          </cell>
          <cell r="HK233">
            <v>0</v>
          </cell>
          <cell r="HN233">
            <v>0</v>
          </cell>
          <cell r="HQ233">
            <v>0</v>
          </cell>
          <cell r="HT233">
            <v>0</v>
          </cell>
          <cell r="HW233">
            <v>0</v>
          </cell>
          <cell r="HZ233">
            <v>0</v>
          </cell>
          <cell r="IC233">
            <v>0</v>
          </cell>
          <cell r="IF233">
            <v>0</v>
          </cell>
        </row>
        <row r="234">
          <cell r="GP234" t="str">
            <v>Fuel Gas Billing Meter</v>
          </cell>
          <cell r="GS234">
            <v>0</v>
          </cell>
          <cell r="GV234">
            <v>0</v>
          </cell>
          <cell r="GY234">
            <v>0</v>
          </cell>
          <cell r="HB234">
            <v>0</v>
          </cell>
          <cell r="HE234">
            <v>0</v>
          </cell>
          <cell r="HH234">
            <v>0</v>
          </cell>
          <cell r="HK234">
            <v>0</v>
          </cell>
          <cell r="HN234">
            <v>0</v>
          </cell>
          <cell r="HQ234">
            <v>0</v>
          </cell>
          <cell r="HT234">
            <v>0</v>
          </cell>
          <cell r="HW234">
            <v>0</v>
          </cell>
          <cell r="HZ234">
            <v>0</v>
          </cell>
          <cell r="IC234">
            <v>0</v>
          </cell>
          <cell r="IF234">
            <v>0</v>
          </cell>
        </row>
        <row r="235">
          <cell r="GP235" t="str">
            <v>Manual Input 1</v>
          </cell>
          <cell r="GS235">
            <v>0</v>
          </cell>
          <cell r="GV235">
            <v>0</v>
          </cell>
          <cell r="GY235">
            <v>0</v>
          </cell>
          <cell r="HB235">
            <v>0</v>
          </cell>
          <cell r="HE235">
            <v>0</v>
          </cell>
          <cell r="HH235">
            <v>0</v>
          </cell>
          <cell r="HK235">
            <v>0</v>
          </cell>
          <cell r="HN235">
            <v>0</v>
          </cell>
          <cell r="HQ235">
            <v>0</v>
          </cell>
          <cell r="HT235">
            <v>0</v>
          </cell>
          <cell r="HW235">
            <v>0</v>
          </cell>
          <cell r="HZ235">
            <v>0</v>
          </cell>
          <cell r="IC235">
            <v>0</v>
          </cell>
          <cell r="IF235">
            <v>0</v>
          </cell>
        </row>
        <row r="236">
          <cell r="GP236" t="str">
            <v>Manual Input 2</v>
          </cell>
          <cell r="GS236">
            <v>0</v>
          </cell>
          <cell r="GV236">
            <v>0</v>
          </cell>
          <cell r="GY236">
            <v>0</v>
          </cell>
          <cell r="HB236">
            <v>0</v>
          </cell>
          <cell r="HE236">
            <v>0</v>
          </cell>
          <cell r="HH236">
            <v>0</v>
          </cell>
          <cell r="HK236">
            <v>0</v>
          </cell>
          <cell r="HN236">
            <v>0</v>
          </cell>
          <cell r="HQ236">
            <v>0</v>
          </cell>
          <cell r="HT236">
            <v>0</v>
          </cell>
          <cell r="HW236">
            <v>0</v>
          </cell>
          <cell r="HZ236">
            <v>0</v>
          </cell>
          <cell r="IC236">
            <v>0</v>
          </cell>
          <cell r="IF236">
            <v>0</v>
          </cell>
        </row>
        <row r="237">
          <cell r="GP237" t="str">
            <v>Manual Input 3</v>
          </cell>
          <cell r="GS237">
            <v>0</v>
          </cell>
          <cell r="GV237">
            <v>0</v>
          </cell>
          <cell r="GY237">
            <v>0</v>
          </cell>
          <cell r="HB237">
            <v>0</v>
          </cell>
          <cell r="HE237">
            <v>0</v>
          </cell>
          <cell r="HH237">
            <v>0</v>
          </cell>
          <cell r="HK237">
            <v>0</v>
          </cell>
          <cell r="HN237">
            <v>0</v>
          </cell>
          <cell r="HQ237">
            <v>0</v>
          </cell>
          <cell r="HT237">
            <v>0</v>
          </cell>
          <cell r="HW237">
            <v>0</v>
          </cell>
          <cell r="HZ237">
            <v>0</v>
          </cell>
          <cell r="IC237">
            <v>0</v>
          </cell>
          <cell r="IF237">
            <v>0</v>
          </cell>
        </row>
        <row r="238">
          <cell r="GP238" t="str">
            <v>Manual Input 4</v>
          </cell>
          <cell r="GS238">
            <v>0</v>
          </cell>
          <cell r="GV238">
            <v>0</v>
          </cell>
          <cell r="GY238">
            <v>0</v>
          </cell>
          <cell r="HB238">
            <v>0</v>
          </cell>
          <cell r="HE238">
            <v>0</v>
          </cell>
          <cell r="HH238">
            <v>0</v>
          </cell>
          <cell r="HK238">
            <v>0</v>
          </cell>
          <cell r="HN238">
            <v>0</v>
          </cell>
          <cell r="HQ238">
            <v>0</v>
          </cell>
          <cell r="HT238">
            <v>0</v>
          </cell>
          <cell r="HW238">
            <v>0</v>
          </cell>
          <cell r="HZ238">
            <v>0</v>
          </cell>
          <cell r="IC238">
            <v>0</v>
          </cell>
          <cell r="IF238">
            <v>0</v>
          </cell>
        </row>
        <row r="239">
          <cell r="GP239" t="str">
            <v>Manual Input 5</v>
          </cell>
          <cell r="GS239">
            <v>0</v>
          </cell>
          <cell r="GV239">
            <v>0</v>
          </cell>
          <cell r="GY239">
            <v>0</v>
          </cell>
          <cell r="HB239">
            <v>0</v>
          </cell>
          <cell r="HE239">
            <v>0</v>
          </cell>
          <cell r="HH239">
            <v>0</v>
          </cell>
          <cell r="HK239">
            <v>0</v>
          </cell>
          <cell r="HN239">
            <v>0</v>
          </cell>
          <cell r="HQ239">
            <v>0</v>
          </cell>
          <cell r="HT239">
            <v>0</v>
          </cell>
          <cell r="HW239">
            <v>0</v>
          </cell>
          <cell r="HZ239">
            <v>0</v>
          </cell>
          <cell r="IC239">
            <v>0</v>
          </cell>
          <cell r="IF239">
            <v>0</v>
          </cell>
        </row>
        <row r="240">
          <cell r="GP240" t="str">
            <v>Manual Input 6</v>
          </cell>
          <cell r="GS240">
            <v>0</v>
          </cell>
          <cell r="GV240">
            <v>0</v>
          </cell>
          <cell r="GY240">
            <v>0</v>
          </cell>
          <cell r="HB240">
            <v>0</v>
          </cell>
          <cell r="HE240">
            <v>0</v>
          </cell>
          <cell r="HH240">
            <v>0</v>
          </cell>
          <cell r="HK240">
            <v>0</v>
          </cell>
          <cell r="HN240">
            <v>0</v>
          </cell>
          <cell r="HQ240">
            <v>0</v>
          </cell>
          <cell r="HT240">
            <v>0</v>
          </cell>
          <cell r="HW240">
            <v>0</v>
          </cell>
          <cell r="HZ240">
            <v>0</v>
          </cell>
          <cell r="IC240">
            <v>0</v>
          </cell>
          <cell r="IF240">
            <v>0</v>
          </cell>
        </row>
        <row r="241">
          <cell r="GP241" t="str">
            <v>Manual Input 7</v>
          </cell>
          <cell r="GS241">
            <v>0</v>
          </cell>
          <cell r="GV241">
            <v>0</v>
          </cell>
          <cell r="GY241">
            <v>0</v>
          </cell>
          <cell r="HB241">
            <v>0</v>
          </cell>
          <cell r="HE241">
            <v>0</v>
          </cell>
          <cell r="HH241">
            <v>0</v>
          </cell>
          <cell r="HK241">
            <v>0</v>
          </cell>
          <cell r="HN241">
            <v>0</v>
          </cell>
          <cell r="HQ241">
            <v>0</v>
          </cell>
          <cell r="HT241">
            <v>0</v>
          </cell>
          <cell r="HW241">
            <v>0</v>
          </cell>
          <cell r="HZ241">
            <v>0</v>
          </cell>
          <cell r="IC241">
            <v>0</v>
          </cell>
          <cell r="IF241">
            <v>0</v>
          </cell>
        </row>
        <row r="242">
          <cell r="GP242" t="str">
            <v>Manual Input 8</v>
          </cell>
          <cell r="GS242">
            <v>0</v>
          </cell>
          <cell r="GV242">
            <v>0</v>
          </cell>
          <cell r="GY242">
            <v>0</v>
          </cell>
          <cell r="HB242">
            <v>0</v>
          </cell>
          <cell r="HE242">
            <v>0</v>
          </cell>
          <cell r="HH242">
            <v>0</v>
          </cell>
          <cell r="HK242">
            <v>0</v>
          </cell>
          <cell r="HN242">
            <v>0</v>
          </cell>
          <cell r="HQ242">
            <v>0</v>
          </cell>
          <cell r="HT242">
            <v>0</v>
          </cell>
          <cell r="HW242">
            <v>0</v>
          </cell>
          <cell r="HZ242">
            <v>0</v>
          </cell>
          <cell r="IC242">
            <v>0</v>
          </cell>
          <cell r="IF242">
            <v>0</v>
          </cell>
        </row>
        <row r="243">
          <cell r="GP243">
            <v>0</v>
          </cell>
          <cell r="GS243">
            <v>0</v>
          </cell>
          <cell r="GV243">
            <v>0</v>
          </cell>
          <cell r="GY243">
            <v>0</v>
          </cell>
          <cell r="HB243">
            <v>0</v>
          </cell>
          <cell r="HE243">
            <v>0</v>
          </cell>
          <cell r="HH243">
            <v>0</v>
          </cell>
          <cell r="HK243">
            <v>0</v>
          </cell>
          <cell r="HN243">
            <v>0</v>
          </cell>
          <cell r="HQ243">
            <v>0</v>
          </cell>
          <cell r="HT243">
            <v>0</v>
          </cell>
          <cell r="HW243">
            <v>0</v>
          </cell>
          <cell r="HZ243">
            <v>0</v>
          </cell>
          <cell r="IC243">
            <v>0</v>
          </cell>
          <cell r="IF243">
            <v>0</v>
          </cell>
        </row>
        <row r="244">
          <cell r="GP244">
            <v>0</v>
          </cell>
          <cell r="GS244">
            <v>0</v>
          </cell>
          <cell r="GV244">
            <v>0</v>
          </cell>
          <cell r="GY244">
            <v>0</v>
          </cell>
          <cell r="HB244">
            <v>0</v>
          </cell>
          <cell r="HE244">
            <v>0</v>
          </cell>
          <cell r="HH244">
            <v>0</v>
          </cell>
          <cell r="HK244">
            <v>0</v>
          </cell>
          <cell r="HN244">
            <v>0</v>
          </cell>
          <cell r="HQ244">
            <v>0</v>
          </cell>
          <cell r="HT244">
            <v>0</v>
          </cell>
          <cell r="HW244">
            <v>0</v>
          </cell>
          <cell r="HZ244">
            <v>0</v>
          </cell>
          <cell r="IC244">
            <v>0</v>
          </cell>
          <cell r="IF244">
            <v>0</v>
          </cell>
        </row>
        <row r="245">
          <cell r="GP245">
            <v>0</v>
          </cell>
          <cell r="GS245">
            <v>0</v>
          </cell>
          <cell r="GV245">
            <v>0</v>
          </cell>
          <cell r="GY245">
            <v>0</v>
          </cell>
          <cell r="HB245">
            <v>0</v>
          </cell>
          <cell r="HE245">
            <v>0</v>
          </cell>
          <cell r="HH245">
            <v>0</v>
          </cell>
          <cell r="HK245">
            <v>0</v>
          </cell>
          <cell r="HN245">
            <v>0</v>
          </cell>
          <cell r="HQ245">
            <v>0</v>
          </cell>
          <cell r="HT245">
            <v>0</v>
          </cell>
          <cell r="HW245">
            <v>0</v>
          </cell>
          <cell r="HZ245">
            <v>0</v>
          </cell>
          <cell r="IC245">
            <v>0</v>
          </cell>
          <cell r="IF245">
            <v>0</v>
          </cell>
        </row>
        <row r="246">
          <cell r="GP246">
            <v>0</v>
          </cell>
          <cell r="GS246">
            <v>0</v>
          </cell>
          <cell r="GV246">
            <v>0</v>
          </cell>
          <cell r="GY246">
            <v>0</v>
          </cell>
          <cell r="HB246">
            <v>0</v>
          </cell>
          <cell r="HE246">
            <v>0</v>
          </cell>
          <cell r="HH246">
            <v>0</v>
          </cell>
          <cell r="HK246">
            <v>0</v>
          </cell>
          <cell r="HN246">
            <v>0</v>
          </cell>
          <cell r="HQ246">
            <v>0</v>
          </cell>
          <cell r="HT246">
            <v>0</v>
          </cell>
          <cell r="HW246">
            <v>0</v>
          </cell>
          <cell r="HZ246">
            <v>0</v>
          </cell>
          <cell r="IC246">
            <v>0</v>
          </cell>
          <cell r="IF246">
            <v>0</v>
          </cell>
        </row>
        <row r="247">
          <cell r="GP247">
            <v>0</v>
          </cell>
          <cell r="GS247">
            <v>0</v>
          </cell>
          <cell r="GV247">
            <v>0</v>
          </cell>
          <cell r="GY247">
            <v>0</v>
          </cell>
          <cell r="HB247">
            <v>0</v>
          </cell>
          <cell r="HE247">
            <v>0</v>
          </cell>
          <cell r="HH247">
            <v>0</v>
          </cell>
          <cell r="HK247">
            <v>0</v>
          </cell>
          <cell r="HN247">
            <v>0</v>
          </cell>
          <cell r="HQ247">
            <v>0</v>
          </cell>
          <cell r="HT247">
            <v>0</v>
          </cell>
          <cell r="HW247">
            <v>0</v>
          </cell>
          <cell r="HZ247">
            <v>0</v>
          </cell>
          <cell r="IC247">
            <v>0</v>
          </cell>
          <cell r="IF247">
            <v>0</v>
          </cell>
        </row>
        <row r="248">
          <cell r="GP248">
            <v>0</v>
          </cell>
          <cell r="GS248">
            <v>0</v>
          </cell>
          <cell r="GV248">
            <v>0</v>
          </cell>
          <cell r="GY248">
            <v>0</v>
          </cell>
          <cell r="HB248">
            <v>0</v>
          </cell>
          <cell r="HE248">
            <v>0</v>
          </cell>
          <cell r="HH248">
            <v>0</v>
          </cell>
          <cell r="HK248">
            <v>0</v>
          </cell>
          <cell r="HN248">
            <v>0</v>
          </cell>
          <cell r="HQ248">
            <v>0</v>
          </cell>
          <cell r="HT248">
            <v>0</v>
          </cell>
          <cell r="HW248">
            <v>0</v>
          </cell>
          <cell r="HZ248">
            <v>0</v>
          </cell>
          <cell r="IC248">
            <v>0</v>
          </cell>
          <cell r="IF248">
            <v>0</v>
          </cell>
        </row>
        <row r="249">
          <cell r="GP249">
            <v>0</v>
          </cell>
          <cell r="GS249">
            <v>0</v>
          </cell>
          <cell r="GV249">
            <v>0</v>
          </cell>
          <cell r="GY249">
            <v>0</v>
          </cell>
          <cell r="HB249">
            <v>0</v>
          </cell>
          <cell r="HE249">
            <v>0</v>
          </cell>
          <cell r="HH249">
            <v>0</v>
          </cell>
          <cell r="HK249">
            <v>0</v>
          </cell>
          <cell r="HN249">
            <v>0</v>
          </cell>
          <cell r="HQ249">
            <v>0</v>
          </cell>
          <cell r="HT249">
            <v>0</v>
          </cell>
          <cell r="HW249">
            <v>0</v>
          </cell>
          <cell r="HZ249">
            <v>0</v>
          </cell>
          <cell r="IC249">
            <v>0</v>
          </cell>
          <cell r="IF249">
            <v>0</v>
          </cell>
        </row>
        <row r="250">
          <cell r="GP250">
            <v>0</v>
          </cell>
          <cell r="GS250">
            <v>0</v>
          </cell>
          <cell r="GV250">
            <v>0</v>
          </cell>
          <cell r="GY250">
            <v>0</v>
          </cell>
          <cell r="HB250">
            <v>0</v>
          </cell>
          <cell r="HE250">
            <v>0</v>
          </cell>
          <cell r="HH250">
            <v>0</v>
          </cell>
          <cell r="HK250">
            <v>0</v>
          </cell>
          <cell r="HN250">
            <v>0</v>
          </cell>
          <cell r="HQ250">
            <v>0</v>
          </cell>
          <cell r="HT250">
            <v>0</v>
          </cell>
          <cell r="HW250">
            <v>0</v>
          </cell>
          <cell r="HZ250">
            <v>0</v>
          </cell>
          <cell r="IC250">
            <v>0</v>
          </cell>
          <cell r="IF250">
            <v>0</v>
          </cell>
        </row>
        <row r="251">
          <cell r="GP251">
            <v>0</v>
          </cell>
          <cell r="GS251">
            <v>0</v>
          </cell>
          <cell r="GV251">
            <v>0</v>
          </cell>
          <cell r="GY251">
            <v>0</v>
          </cell>
          <cell r="HB251">
            <v>0</v>
          </cell>
          <cell r="HE251">
            <v>0</v>
          </cell>
          <cell r="HH251">
            <v>0</v>
          </cell>
          <cell r="HK251">
            <v>0</v>
          </cell>
          <cell r="HN251">
            <v>0</v>
          </cell>
          <cell r="HQ251">
            <v>0</v>
          </cell>
          <cell r="HT251">
            <v>0</v>
          </cell>
          <cell r="HW251">
            <v>0</v>
          </cell>
          <cell r="HZ251">
            <v>0</v>
          </cell>
          <cell r="IC251">
            <v>0</v>
          </cell>
          <cell r="IF251">
            <v>0</v>
          </cell>
        </row>
        <row r="252">
          <cell r="GP252">
            <v>0</v>
          </cell>
          <cell r="GS252">
            <v>0</v>
          </cell>
          <cell r="GV252">
            <v>0</v>
          </cell>
          <cell r="GY252">
            <v>0</v>
          </cell>
          <cell r="HB252">
            <v>0</v>
          </cell>
          <cell r="HE252">
            <v>0</v>
          </cell>
          <cell r="HH252">
            <v>0</v>
          </cell>
          <cell r="HK252">
            <v>0</v>
          </cell>
          <cell r="HN252">
            <v>0</v>
          </cell>
          <cell r="HQ252">
            <v>0</v>
          </cell>
          <cell r="HT252">
            <v>0</v>
          </cell>
          <cell r="HW252">
            <v>0</v>
          </cell>
          <cell r="HZ252">
            <v>0</v>
          </cell>
          <cell r="IC252">
            <v>0</v>
          </cell>
          <cell r="IF252">
            <v>0</v>
          </cell>
        </row>
        <row r="253">
          <cell r="GP253">
            <v>0</v>
          </cell>
          <cell r="GS253">
            <v>0</v>
          </cell>
          <cell r="GV253">
            <v>0</v>
          </cell>
          <cell r="GY253">
            <v>0</v>
          </cell>
          <cell r="HB253">
            <v>0</v>
          </cell>
          <cell r="HE253">
            <v>0</v>
          </cell>
          <cell r="HH253">
            <v>0</v>
          </cell>
          <cell r="HK253">
            <v>0</v>
          </cell>
          <cell r="HN253">
            <v>0</v>
          </cell>
          <cell r="HQ253">
            <v>0</v>
          </cell>
          <cell r="HT253">
            <v>0</v>
          </cell>
          <cell r="HW253">
            <v>0</v>
          </cell>
          <cell r="HZ253">
            <v>0</v>
          </cell>
          <cell r="IC253">
            <v>0</v>
          </cell>
          <cell r="IF253">
            <v>0</v>
          </cell>
        </row>
        <row r="254">
          <cell r="GP254">
            <v>0</v>
          </cell>
          <cell r="GS254">
            <v>0</v>
          </cell>
          <cell r="GV254">
            <v>0</v>
          </cell>
          <cell r="GY254">
            <v>0</v>
          </cell>
          <cell r="HB254">
            <v>0</v>
          </cell>
          <cell r="HE254">
            <v>0</v>
          </cell>
          <cell r="HH254">
            <v>0</v>
          </cell>
          <cell r="HK254">
            <v>0</v>
          </cell>
          <cell r="HN254">
            <v>0</v>
          </cell>
          <cell r="HQ254">
            <v>0</v>
          </cell>
          <cell r="HT254">
            <v>0</v>
          </cell>
          <cell r="HW254">
            <v>0</v>
          </cell>
          <cell r="HZ254">
            <v>0</v>
          </cell>
          <cell r="IC254">
            <v>0</v>
          </cell>
          <cell r="IF254">
            <v>0</v>
          </cell>
        </row>
        <row r="255">
          <cell r="GP255">
            <v>0</v>
          </cell>
          <cell r="GS255">
            <v>0</v>
          </cell>
          <cell r="GV255">
            <v>0</v>
          </cell>
          <cell r="GY255">
            <v>0</v>
          </cell>
          <cell r="HB255">
            <v>0</v>
          </cell>
          <cell r="HE255">
            <v>0</v>
          </cell>
          <cell r="HH255">
            <v>0</v>
          </cell>
          <cell r="HK255">
            <v>0</v>
          </cell>
          <cell r="HN255">
            <v>0</v>
          </cell>
          <cell r="HQ255">
            <v>0</v>
          </cell>
          <cell r="HT255">
            <v>0</v>
          </cell>
          <cell r="HW255">
            <v>0</v>
          </cell>
          <cell r="HZ255">
            <v>0</v>
          </cell>
          <cell r="IC255">
            <v>0</v>
          </cell>
          <cell r="IF255">
            <v>0</v>
          </cell>
        </row>
        <row r="256">
          <cell r="GP256">
            <v>0</v>
          </cell>
          <cell r="GS256">
            <v>0</v>
          </cell>
          <cell r="GV256">
            <v>0</v>
          </cell>
          <cell r="GY256">
            <v>0</v>
          </cell>
          <cell r="HB256">
            <v>0</v>
          </cell>
          <cell r="HE256">
            <v>0</v>
          </cell>
          <cell r="HH256">
            <v>0</v>
          </cell>
          <cell r="HK256">
            <v>0</v>
          </cell>
          <cell r="HN256">
            <v>0</v>
          </cell>
          <cell r="HQ256">
            <v>0</v>
          </cell>
          <cell r="HT256">
            <v>0</v>
          </cell>
          <cell r="HW256">
            <v>0</v>
          </cell>
          <cell r="HZ256">
            <v>0</v>
          </cell>
          <cell r="IC256">
            <v>0</v>
          </cell>
          <cell r="IF256">
            <v>0</v>
          </cell>
        </row>
        <row r="257">
          <cell r="GP257">
            <v>0</v>
          </cell>
          <cell r="GS257">
            <v>0</v>
          </cell>
          <cell r="GV257">
            <v>0</v>
          </cell>
          <cell r="GY257">
            <v>0</v>
          </cell>
          <cell r="HB257">
            <v>0</v>
          </cell>
          <cell r="HE257">
            <v>0</v>
          </cell>
          <cell r="HH257">
            <v>0</v>
          </cell>
          <cell r="HK257">
            <v>0</v>
          </cell>
          <cell r="HN257">
            <v>0</v>
          </cell>
          <cell r="HQ257">
            <v>0</v>
          </cell>
          <cell r="HT257">
            <v>0</v>
          </cell>
          <cell r="HW257">
            <v>0</v>
          </cell>
          <cell r="HZ257">
            <v>0</v>
          </cell>
          <cell r="IC257">
            <v>0</v>
          </cell>
          <cell r="IF257">
            <v>0</v>
          </cell>
        </row>
        <row r="258">
          <cell r="GP258">
            <v>0</v>
          </cell>
          <cell r="GS258">
            <v>0</v>
          </cell>
          <cell r="GV258">
            <v>0</v>
          </cell>
          <cell r="GY258">
            <v>0</v>
          </cell>
          <cell r="HB258">
            <v>0</v>
          </cell>
          <cell r="HE258">
            <v>0</v>
          </cell>
          <cell r="HH258">
            <v>0</v>
          </cell>
          <cell r="HK258">
            <v>0</v>
          </cell>
          <cell r="HN258">
            <v>0</v>
          </cell>
          <cell r="HQ258">
            <v>0</v>
          </cell>
          <cell r="HT258">
            <v>0</v>
          </cell>
          <cell r="HW258">
            <v>0</v>
          </cell>
          <cell r="HZ258">
            <v>0</v>
          </cell>
          <cell r="IC258">
            <v>0</v>
          </cell>
          <cell r="IF258">
            <v>0</v>
          </cell>
        </row>
        <row r="259">
          <cell r="GP259">
            <v>0</v>
          </cell>
          <cell r="GS259">
            <v>0</v>
          </cell>
          <cell r="GV259">
            <v>0</v>
          </cell>
          <cell r="GY259">
            <v>0</v>
          </cell>
          <cell r="HB259">
            <v>0</v>
          </cell>
          <cell r="HE259">
            <v>0</v>
          </cell>
          <cell r="HH259">
            <v>0</v>
          </cell>
          <cell r="HK259">
            <v>0</v>
          </cell>
          <cell r="HN259">
            <v>0</v>
          </cell>
          <cell r="HQ259">
            <v>0</v>
          </cell>
          <cell r="HT259">
            <v>0</v>
          </cell>
          <cell r="HW259">
            <v>0</v>
          </cell>
          <cell r="HZ259">
            <v>0</v>
          </cell>
          <cell r="IC259">
            <v>0</v>
          </cell>
          <cell r="IF259">
            <v>0</v>
          </cell>
        </row>
        <row r="264">
          <cell r="GQ264" t="str">
            <v>Electrical</v>
          </cell>
        </row>
        <row r="268">
          <cell r="GP268" t="str">
            <v>Description</v>
          </cell>
          <cell r="GS268">
            <v>1</v>
          </cell>
          <cell r="GV268">
            <v>2</v>
          </cell>
          <cell r="GY268">
            <v>3</v>
          </cell>
          <cell r="HB268">
            <v>4</v>
          </cell>
          <cell r="HE268">
            <v>5</v>
          </cell>
          <cell r="HH268">
            <v>6</v>
          </cell>
          <cell r="HK268">
            <v>7</v>
          </cell>
          <cell r="HN268">
            <v>8</v>
          </cell>
          <cell r="HQ268">
            <v>9</v>
          </cell>
          <cell r="HT268">
            <v>10</v>
          </cell>
          <cell r="HW268">
            <v>11</v>
          </cell>
          <cell r="HZ268">
            <v>12</v>
          </cell>
          <cell r="IC268">
            <v>13</v>
          </cell>
          <cell r="IF268">
            <v>14</v>
          </cell>
          <cell r="IG268">
            <v>15</v>
          </cell>
          <cell r="IH268">
            <v>16</v>
          </cell>
        </row>
        <row r="269">
          <cell r="GP269" t="str">
            <v>CTG GSU - GE 7241FA.05</v>
          </cell>
          <cell r="GQ269">
            <v>2000</v>
          </cell>
          <cell r="GS269">
            <v>2000</v>
          </cell>
          <cell r="GT269">
            <v>2000</v>
          </cell>
          <cell r="GV269">
            <v>2000</v>
          </cell>
          <cell r="GW269">
            <v>2000</v>
          </cell>
          <cell r="GY269">
            <v>2000</v>
          </cell>
          <cell r="GZ269">
            <v>2000</v>
          </cell>
          <cell r="HB269">
            <v>2000</v>
          </cell>
          <cell r="HC269">
            <v>2000</v>
          </cell>
          <cell r="HE269">
            <v>2000</v>
          </cell>
          <cell r="HF269">
            <v>2000</v>
          </cell>
          <cell r="HH269">
            <v>2000</v>
          </cell>
          <cell r="HI269">
            <v>2000</v>
          </cell>
          <cell r="HK269">
            <v>2000</v>
          </cell>
          <cell r="HL269">
            <v>2000</v>
          </cell>
          <cell r="HN269">
            <v>2000</v>
          </cell>
          <cell r="HO269">
            <v>2000</v>
          </cell>
          <cell r="HQ269">
            <v>2000</v>
          </cell>
          <cell r="HR269">
            <v>2000</v>
          </cell>
          <cell r="HT269">
            <v>2000</v>
          </cell>
          <cell r="HU269">
            <v>2000</v>
          </cell>
          <cell r="HW269">
            <v>2000</v>
          </cell>
          <cell r="HX269">
            <v>2000</v>
          </cell>
          <cell r="HZ269">
            <v>2000</v>
          </cell>
          <cell r="IA269">
            <v>2000</v>
          </cell>
          <cell r="IC269">
            <v>2000</v>
          </cell>
          <cell r="ID269">
            <v>2000</v>
          </cell>
          <cell r="IF269">
            <v>2000</v>
          </cell>
        </row>
        <row r="270">
          <cell r="GP270" t="str">
            <v>CTG Iso Phase Bus</v>
          </cell>
          <cell r="GQ270">
            <v>25</v>
          </cell>
          <cell r="GS270">
            <v>25</v>
          </cell>
          <cell r="GT270">
            <v>25</v>
          </cell>
          <cell r="GV270">
            <v>25</v>
          </cell>
          <cell r="GW270">
            <v>25</v>
          </cell>
          <cell r="GY270">
            <v>25</v>
          </cell>
          <cell r="GZ270">
            <v>25</v>
          </cell>
          <cell r="HB270">
            <v>25</v>
          </cell>
          <cell r="HC270">
            <v>25</v>
          </cell>
          <cell r="HE270">
            <v>25</v>
          </cell>
          <cell r="HF270">
            <v>25</v>
          </cell>
          <cell r="HH270">
            <v>25</v>
          </cell>
          <cell r="HI270">
            <v>25</v>
          </cell>
          <cell r="HK270">
            <v>25</v>
          </cell>
          <cell r="HL270">
            <v>25</v>
          </cell>
          <cell r="HN270">
            <v>25</v>
          </cell>
          <cell r="HO270">
            <v>25</v>
          </cell>
          <cell r="HQ270">
            <v>25</v>
          </cell>
          <cell r="HR270">
            <v>25</v>
          </cell>
          <cell r="HT270">
            <v>25</v>
          </cell>
          <cell r="HU270">
            <v>25</v>
          </cell>
          <cell r="HW270">
            <v>25</v>
          </cell>
          <cell r="HX270">
            <v>25</v>
          </cell>
          <cell r="HZ270">
            <v>25</v>
          </cell>
          <cell r="IA270">
            <v>25</v>
          </cell>
          <cell r="IC270">
            <v>25</v>
          </cell>
          <cell r="ID270">
            <v>25</v>
          </cell>
          <cell r="IF270">
            <v>25</v>
          </cell>
        </row>
        <row r="271">
          <cell r="GP271" t="str">
            <v>CT Generator Breaker</v>
          </cell>
          <cell r="GQ271">
            <v>1000</v>
          </cell>
          <cell r="GS271">
            <v>1000</v>
          </cell>
          <cell r="GT271">
            <v>1000</v>
          </cell>
          <cell r="GV271">
            <v>1000</v>
          </cell>
          <cell r="GW271">
            <v>1000</v>
          </cell>
          <cell r="GY271">
            <v>1000</v>
          </cell>
          <cell r="GZ271">
            <v>1000</v>
          </cell>
          <cell r="HB271">
            <v>1000</v>
          </cell>
          <cell r="HC271">
            <v>1000</v>
          </cell>
          <cell r="HE271">
            <v>1000</v>
          </cell>
          <cell r="HF271">
            <v>1000</v>
          </cell>
          <cell r="HH271">
            <v>1000</v>
          </cell>
          <cell r="HI271">
            <v>1000</v>
          </cell>
          <cell r="HK271">
            <v>1000</v>
          </cell>
          <cell r="HL271">
            <v>1000</v>
          </cell>
          <cell r="HN271">
            <v>1000</v>
          </cell>
          <cell r="HO271">
            <v>1000</v>
          </cell>
          <cell r="HQ271">
            <v>1000</v>
          </cell>
          <cell r="HR271">
            <v>1000</v>
          </cell>
          <cell r="HT271">
            <v>1000</v>
          </cell>
          <cell r="HU271">
            <v>1000</v>
          </cell>
          <cell r="HW271">
            <v>1000</v>
          </cell>
          <cell r="HX271">
            <v>1000</v>
          </cell>
          <cell r="HZ271">
            <v>1000</v>
          </cell>
          <cell r="IA271">
            <v>1000</v>
          </cell>
          <cell r="IC271">
            <v>1000</v>
          </cell>
          <cell r="ID271">
            <v>1000</v>
          </cell>
          <cell r="IF271">
            <v>1000</v>
          </cell>
        </row>
        <row r="272">
          <cell r="GP272">
            <v>0</v>
          </cell>
          <cell r="GS272">
            <v>0</v>
          </cell>
          <cell r="GV272">
            <v>0</v>
          </cell>
          <cell r="GY272">
            <v>0</v>
          </cell>
          <cell r="HB272">
            <v>0</v>
          </cell>
          <cell r="HE272">
            <v>0</v>
          </cell>
          <cell r="HH272">
            <v>0</v>
          </cell>
          <cell r="HK272">
            <v>0</v>
          </cell>
          <cell r="HN272">
            <v>0</v>
          </cell>
          <cell r="HQ272">
            <v>0</v>
          </cell>
          <cell r="HT272">
            <v>0</v>
          </cell>
          <cell r="HW272">
            <v>0</v>
          </cell>
          <cell r="HZ272">
            <v>0</v>
          </cell>
          <cell r="IC272">
            <v>0</v>
          </cell>
          <cell r="IF272">
            <v>0</v>
          </cell>
        </row>
        <row r="273">
          <cell r="GP273" t="str">
            <v>STG Iso Phase Bus</v>
          </cell>
          <cell r="GQ273">
            <v>25</v>
          </cell>
          <cell r="GS273">
            <v>25</v>
          </cell>
          <cell r="GT273">
            <v>25</v>
          </cell>
          <cell r="GV273">
            <v>25</v>
          </cell>
          <cell r="GW273">
            <v>25</v>
          </cell>
          <cell r="GY273">
            <v>25</v>
          </cell>
          <cell r="GZ273">
            <v>25</v>
          </cell>
          <cell r="HB273">
            <v>25</v>
          </cell>
          <cell r="HC273">
            <v>25</v>
          </cell>
          <cell r="HE273">
            <v>25</v>
          </cell>
          <cell r="HF273">
            <v>25</v>
          </cell>
          <cell r="HH273">
            <v>25</v>
          </cell>
          <cell r="HI273">
            <v>25</v>
          </cell>
          <cell r="HK273">
            <v>25</v>
          </cell>
          <cell r="HL273">
            <v>25</v>
          </cell>
          <cell r="HN273">
            <v>25</v>
          </cell>
          <cell r="HO273">
            <v>25</v>
          </cell>
          <cell r="HQ273">
            <v>25</v>
          </cell>
          <cell r="HR273">
            <v>25</v>
          </cell>
          <cell r="HT273">
            <v>25</v>
          </cell>
          <cell r="HU273">
            <v>25</v>
          </cell>
          <cell r="HW273">
            <v>25</v>
          </cell>
          <cell r="HX273">
            <v>25</v>
          </cell>
          <cell r="HZ273">
            <v>25</v>
          </cell>
          <cell r="IA273">
            <v>25</v>
          </cell>
          <cell r="IC273">
            <v>25</v>
          </cell>
          <cell r="ID273">
            <v>25</v>
          </cell>
          <cell r="IF273">
            <v>25</v>
          </cell>
        </row>
        <row r="274">
          <cell r="GP274" t="str">
            <v>ST Generator Breaker</v>
          </cell>
          <cell r="GQ274">
            <v>1000</v>
          </cell>
          <cell r="GS274">
            <v>1000</v>
          </cell>
          <cell r="GT274">
            <v>1000</v>
          </cell>
          <cell r="GV274">
            <v>1000</v>
          </cell>
          <cell r="GW274">
            <v>1000</v>
          </cell>
          <cell r="GY274">
            <v>1000</v>
          </cell>
          <cell r="GZ274">
            <v>1000</v>
          </cell>
          <cell r="HB274">
            <v>1000</v>
          </cell>
          <cell r="HC274">
            <v>1000</v>
          </cell>
          <cell r="HE274">
            <v>1000</v>
          </cell>
          <cell r="HF274">
            <v>1000</v>
          </cell>
          <cell r="HH274">
            <v>1000</v>
          </cell>
          <cell r="HI274">
            <v>1000</v>
          </cell>
          <cell r="HK274">
            <v>1000</v>
          </cell>
          <cell r="HL274">
            <v>1000</v>
          </cell>
          <cell r="HN274">
            <v>1000</v>
          </cell>
          <cell r="HO274">
            <v>1000</v>
          </cell>
          <cell r="HQ274">
            <v>1000</v>
          </cell>
          <cell r="HR274">
            <v>1000</v>
          </cell>
          <cell r="HT274">
            <v>1000</v>
          </cell>
          <cell r="HU274">
            <v>1000</v>
          </cell>
          <cell r="HW274">
            <v>1000</v>
          </cell>
          <cell r="HX274">
            <v>1000</v>
          </cell>
          <cell r="HZ274">
            <v>1000</v>
          </cell>
          <cell r="IA274">
            <v>1000</v>
          </cell>
          <cell r="IC274">
            <v>1000</v>
          </cell>
          <cell r="ID274">
            <v>1000</v>
          </cell>
          <cell r="IF274">
            <v>1000</v>
          </cell>
        </row>
        <row r="275">
          <cell r="GP275" t="str">
            <v>Aux. Transformers</v>
          </cell>
          <cell r="GQ275">
            <v>100</v>
          </cell>
          <cell r="GS275">
            <v>100</v>
          </cell>
          <cell r="GT275">
            <v>100</v>
          </cell>
          <cell r="GV275">
            <v>100</v>
          </cell>
          <cell r="GW275">
            <v>100</v>
          </cell>
          <cell r="GY275">
            <v>100</v>
          </cell>
          <cell r="GZ275">
            <v>100</v>
          </cell>
          <cell r="HB275">
            <v>100</v>
          </cell>
          <cell r="HC275">
            <v>100</v>
          </cell>
          <cell r="HE275">
            <v>100</v>
          </cell>
          <cell r="HF275">
            <v>100</v>
          </cell>
          <cell r="HH275">
            <v>100</v>
          </cell>
          <cell r="HI275">
            <v>100</v>
          </cell>
          <cell r="HK275">
            <v>100</v>
          </cell>
          <cell r="HL275">
            <v>100</v>
          </cell>
          <cell r="HN275">
            <v>100</v>
          </cell>
          <cell r="HO275">
            <v>100</v>
          </cell>
          <cell r="HQ275">
            <v>100</v>
          </cell>
          <cell r="HR275">
            <v>100</v>
          </cell>
          <cell r="HT275">
            <v>100</v>
          </cell>
          <cell r="HU275">
            <v>100</v>
          </cell>
          <cell r="HW275">
            <v>100</v>
          </cell>
          <cell r="HX275">
            <v>100</v>
          </cell>
          <cell r="HZ275">
            <v>100</v>
          </cell>
          <cell r="IA275">
            <v>100</v>
          </cell>
          <cell r="IC275">
            <v>100</v>
          </cell>
          <cell r="ID275">
            <v>100</v>
          </cell>
          <cell r="IF275">
            <v>100</v>
          </cell>
        </row>
        <row r="276">
          <cell r="GP276">
            <v>0</v>
          </cell>
          <cell r="GS276">
            <v>0</v>
          </cell>
          <cell r="GV276">
            <v>0</v>
          </cell>
          <cell r="GY276">
            <v>0</v>
          </cell>
          <cell r="HB276">
            <v>0</v>
          </cell>
          <cell r="HE276">
            <v>0</v>
          </cell>
          <cell r="HH276">
            <v>0</v>
          </cell>
          <cell r="HK276">
            <v>0</v>
          </cell>
          <cell r="HN276">
            <v>0</v>
          </cell>
          <cell r="HQ276">
            <v>0</v>
          </cell>
          <cell r="HT276">
            <v>0</v>
          </cell>
          <cell r="HW276">
            <v>0</v>
          </cell>
          <cell r="HZ276">
            <v>0</v>
          </cell>
          <cell r="IC276">
            <v>0</v>
          </cell>
          <cell r="IF276">
            <v>0</v>
          </cell>
        </row>
        <row r="277">
          <cell r="GP277" t="str">
            <v>PDC</v>
          </cell>
          <cell r="GQ277">
            <v>5</v>
          </cell>
          <cell r="GS277">
            <v>5</v>
          </cell>
          <cell r="GT277">
            <v>5</v>
          </cell>
          <cell r="GV277">
            <v>5</v>
          </cell>
          <cell r="GW277">
            <v>5</v>
          </cell>
          <cell r="GY277">
            <v>5</v>
          </cell>
          <cell r="GZ277">
            <v>5</v>
          </cell>
          <cell r="HB277">
            <v>5</v>
          </cell>
          <cell r="HC277">
            <v>5</v>
          </cell>
          <cell r="HE277">
            <v>5</v>
          </cell>
          <cell r="HF277">
            <v>5</v>
          </cell>
          <cell r="HH277">
            <v>5</v>
          </cell>
          <cell r="HI277">
            <v>5</v>
          </cell>
          <cell r="HK277">
            <v>5</v>
          </cell>
          <cell r="HL277">
            <v>5</v>
          </cell>
          <cell r="HN277">
            <v>5</v>
          </cell>
          <cell r="HO277">
            <v>5</v>
          </cell>
          <cell r="HQ277">
            <v>5</v>
          </cell>
          <cell r="HR277">
            <v>5</v>
          </cell>
          <cell r="HT277">
            <v>5</v>
          </cell>
          <cell r="HU277">
            <v>5</v>
          </cell>
          <cell r="HW277">
            <v>5</v>
          </cell>
          <cell r="HX277">
            <v>5</v>
          </cell>
          <cell r="HZ277">
            <v>5</v>
          </cell>
          <cell r="IA277">
            <v>5</v>
          </cell>
          <cell r="IC277">
            <v>5</v>
          </cell>
          <cell r="ID277">
            <v>5</v>
          </cell>
          <cell r="IF277">
            <v>5</v>
          </cell>
        </row>
        <row r="278">
          <cell r="GP278" t="str">
            <v>480V Non segregated Bus Type 1</v>
          </cell>
          <cell r="GQ278">
            <v>200</v>
          </cell>
          <cell r="GS278">
            <v>200</v>
          </cell>
          <cell r="GT278">
            <v>200</v>
          </cell>
          <cell r="GV278">
            <v>200</v>
          </cell>
          <cell r="GW278">
            <v>200</v>
          </cell>
          <cell r="GY278">
            <v>200</v>
          </cell>
          <cell r="GZ278">
            <v>200</v>
          </cell>
          <cell r="HB278">
            <v>200</v>
          </cell>
          <cell r="HC278">
            <v>200</v>
          </cell>
          <cell r="HE278">
            <v>200</v>
          </cell>
          <cell r="HF278">
            <v>200</v>
          </cell>
          <cell r="HH278">
            <v>200</v>
          </cell>
          <cell r="HI278">
            <v>200</v>
          </cell>
          <cell r="HK278">
            <v>200</v>
          </cell>
          <cell r="HL278">
            <v>200</v>
          </cell>
          <cell r="HN278">
            <v>200</v>
          </cell>
          <cell r="HO278">
            <v>200</v>
          </cell>
          <cell r="HQ278">
            <v>200</v>
          </cell>
          <cell r="HR278">
            <v>200</v>
          </cell>
          <cell r="HT278">
            <v>200</v>
          </cell>
          <cell r="HU278">
            <v>200</v>
          </cell>
          <cell r="HW278">
            <v>200</v>
          </cell>
          <cell r="HX278">
            <v>200</v>
          </cell>
          <cell r="HZ278">
            <v>200</v>
          </cell>
          <cell r="IA278">
            <v>200</v>
          </cell>
          <cell r="IC278">
            <v>200</v>
          </cell>
          <cell r="ID278">
            <v>200</v>
          </cell>
          <cell r="IF278">
            <v>200</v>
          </cell>
        </row>
        <row r="279">
          <cell r="GP279" t="str">
            <v>480V Non segregated Bus Type 2</v>
          </cell>
          <cell r="GQ279">
            <v>200</v>
          </cell>
          <cell r="GS279">
            <v>200</v>
          </cell>
          <cell r="GT279">
            <v>200</v>
          </cell>
          <cell r="GV279">
            <v>200</v>
          </cell>
          <cell r="GW279">
            <v>200</v>
          </cell>
          <cell r="GY279">
            <v>200</v>
          </cell>
          <cell r="GZ279">
            <v>200</v>
          </cell>
          <cell r="HB279">
            <v>200</v>
          </cell>
          <cell r="HC279">
            <v>200</v>
          </cell>
          <cell r="HE279">
            <v>200</v>
          </cell>
          <cell r="HF279">
            <v>200</v>
          </cell>
          <cell r="HH279">
            <v>200</v>
          </cell>
          <cell r="HI279">
            <v>200</v>
          </cell>
          <cell r="HK279">
            <v>200</v>
          </cell>
          <cell r="HL279">
            <v>200</v>
          </cell>
          <cell r="HN279">
            <v>200</v>
          </cell>
          <cell r="HO279">
            <v>200</v>
          </cell>
          <cell r="HQ279">
            <v>200</v>
          </cell>
          <cell r="HR279">
            <v>200</v>
          </cell>
          <cell r="HT279">
            <v>200</v>
          </cell>
          <cell r="HU279">
            <v>200</v>
          </cell>
          <cell r="HW279">
            <v>200</v>
          </cell>
          <cell r="HX279">
            <v>200</v>
          </cell>
          <cell r="HZ279">
            <v>200</v>
          </cell>
          <cell r="IA279">
            <v>200</v>
          </cell>
          <cell r="IC279">
            <v>200</v>
          </cell>
          <cell r="ID279">
            <v>200</v>
          </cell>
          <cell r="IF279">
            <v>200</v>
          </cell>
        </row>
        <row r="280">
          <cell r="GP280" t="str">
            <v>480V Non segregated Bus Type 3</v>
          </cell>
          <cell r="GQ280">
            <v>200</v>
          </cell>
          <cell r="GS280">
            <v>200</v>
          </cell>
          <cell r="GT280">
            <v>200</v>
          </cell>
          <cell r="GV280">
            <v>200</v>
          </cell>
          <cell r="GW280">
            <v>200</v>
          </cell>
          <cell r="GY280">
            <v>200</v>
          </cell>
          <cell r="GZ280">
            <v>200</v>
          </cell>
          <cell r="HB280">
            <v>200</v>
          </cell>
          <cell r="HC280">
            <v>200</v>
          </cell>
          <cell r="HE280">
            <v>200</v>
          </cell>
          <cell r="HF280">
            <v>200</v>
          </cell>
          <cell r="HH280">
            <v>200</v>
          </cell>
          <cell r="HI280">
            <v>200</v>
          </cell>
          <cell r="HK280">
            <v>200</v>
          </cell>
          <cell r="HL280">
            <v>200</v>
          </cell>
          <cell r="HN280">
            <v>200</v>
          </cell>
          <cell r="HO280">
            <v>200</v>
          </cell>
          <cell r="HQ280">
            <v>200</v>
          </cell>
          <cell r="HR280">
            <v>200</v>
          </cell>
          <cell r="HT280">
            <v>200</v>
          </cell>
          <cell r="HU280">
            <v>200</v>
          </cell>
          <cell r="HW280">
            <v>200</v>
          </cell>
          <cell r="HX280">
            <v>200</v>
          </cell>
          <cell r="HZ280">
            <v>200</v>
          </cell>
          <cell r="IA280">
            <v>200</v>
          </cell>
          <cell r="IC280">
            <v>200</v>
          </cell>
          <cell r="ID280">
            <v>200</v>
          </cell>
          <cell r="IF280">
            <v>200</v>
          </cell>
        </row>
        <row r="281">
          <cell r="GP281" t="str">
            <v>480V Non segregated Bus Type 4</v>
          </cell>
          <cell r="GQ281">
            <v>200</v>
          </cell>
          <cell r="GS281">
            <v>200</v>
          </cell>
          <cell r="GT281">
            <v>200</v>
          </cell>
          <cell r="GV281">
            <v>200</v>
          </cell>
          <cell r="GW281">
            <v>200</v>
          </cell>
          <cell r="GY281">
            <v>200</v>
          </cell>
          <cell r="GZ281">
            <v>200</v>
          </cell>
          <cell r="HB281">
            <v>200</v>
          </cell>
          <cell r="HC281">
            <v>200</v>
          </cell>
          <cell r="HE281">
            <v>200</v>
          </cell>
          <cell r="HF281">
            <v>200</v>
          </cell>
          <cell r="HH281">
            <v>200</v>
          </cell>
          <cell r="HI281">
            <v>200</v>
          </cell>
          <cell r="HK281">
            <v>200</v>
          </cell>
          <cell r="HL281">
            <v>200</v>
          </cell>
          <cell r="HN281">
            <v>200</v>
          </cell>
          <cell r="HO281">
            <v>200</v>
          </cell>
          <cell r="HQ281">
            <v>200</v>
          </cell>
          <cell r="HR281">
            <v>200</v>
          </cell>
          <cell r="HT281">
            <v>200</v>
          </cell>
          <cell r="HU281">
            <v>200</v>
          </cell>
          <cell r="HW281">
            <v>200</v>
          </cell>
          <cell r="HX281">
            <v>200</v>
          </cell>
          <cell r="HZ281">
            <v>200</v>
          </cell>
          <cell r="IA281">
            <v>200</v>
          </cell>
          <cell r="IC281">
            <v>200</v>
          </cell>
          <cell r="ID281">
            <v>200</v>
          </cell>
          <cell r="IF281">
            <v>200</v>
          </cell>
        </row>
        <row r="282">
          <cell r="GP282" t="str">
            <v>LV Switchgear</v>
          </cell>
          <cell r="GQ282">
            <v>100</v>
          </cell>
          <cell r="GS282">
            <v>100</v>
          </cell>
          <cell r="GT282">
            <v>100</v>
          </cell>
          <cell r="GV282">
            <v>100</v>
          </cell>
          <cell r="GW282">
            <v>100</v>
          </cell>
          <cell r="GY282">
            <v>100</v>
          </cell>
          <cell r="GZ282">
            <v>100</v>
          </cell>
          <cell r="HB282">
            <v>100</v>
          </cell>
          <cell r="HC282">
            <v>100</v>
          </cell>
          <cell r="HE282">
            <v>100</v>
          </cell>
          <cell r="HF282">
            <v>100</v>
          </cell>
          <cell r="HH282">
            <v>100</v>
          </cell>
          <cell r="HI282">
            <v>100</v>
          </cell>
          <cell r="HK282">
            <v>100</v>
          </cell>
          <cell r="HL282">
            <v>100</v>
          </cell>
          <cell r="HN282">
            <v>100</v>
          </cell>
          <cell r="HO282">
            <v>100</v>
          </cell>
          <cell r="HQ282">
            <v>100</v>
          </cell>
          <cell r="HR282">
            <v>100</v>
          </cell>
          <cell r="HT282">
            <v>100</v>
          </cell>
          <cell r="HU282">
            <v>100</v>
          </cell>
          <cell r="HW282">
            <v>100</v>
          </cell>
          <cell r="HX282">
            <v>100</v>
          </cell>
          <cell r="HZ282">
            <v>100</v>
          </cell>
          <cell r="IA282">
            <v>100</v>
          </cell>
          <cell r="IC282">
            <v>100</v>
          </cell>
          <cell r="ID282">
            <v>100</v>
          </cell>
          <cell r="IF282">
            <v>100</v>
          </cell>
        </row>
        <row r="283">
          <cell r="GP283" t="str">
            <v>MCCs - CTG</v>
          </cell>
          <cell r="GQ283">
            <v>100</v>
          </cell>
          <cell r="GS283">
            <v>100</v>
          </cell>
          <cell r="GT283">
            <v>100</v>
          </cell>
          <cell r="GV283">
            <v>100</v>
          </cell>
          <cell r="GW283">
            <v>100</v>
          </cell>
          <cell r="GY283">
            <v>100</v>
          </cell>
          <cell r="GZ283">
            <v>100</v>
          </cell>
          <cell r="HB283">
            <v>100</v>
          </cell>
          <cell r="HC283">
            <v>100</v>
          </cell>
          <cell r="HE283">
            <v>100</v>
          </cell>
          <cell r="HF283">
            <v>100</v>
          </cell>
          <cell r="HH283">
            <v>100</v>
          </cell>
          <cell r="HI283">
            <v>100</v>
          </cell>
          <cell r="HK283">
            <v>100</v>
          </cell>
          <cell r="HL283">
            <v>100</v>
          </cell>
          <cell r="HN283">
            <v>100</v>
          </cell>
          <cell r="HO283">
            <v>100</v>
          </cell>
          <cell r="HQ283">
            <v>100</v>
          </cell>
          <cell r="HR283">
            <v>100</v>
          </cell>
          <cell r="HT283">
            <v>100</v>
          </cell>
          <cell r="HU283">
            <v>100</v>
          </cell>
          <cell r="HW283">
            <v>100</v>
          </cell>
          <cell r="HX283">
            <v>100</v>
          </cell>
          <cell r="HZ283">
            <v>100</v>
          </cell>
          <cell r="IA283">
            <v>100</v>
          </cell>
          <cell r="IC283">
            <v>100</v>
          </cell>
          <cell r="ID283">
            <v>100</v>
          </cell>
          <cell r="IF283">
            <v>100</v>
          </cell>
        </row>
        <row r="284">
          <cell r="GP284" t="str">
            <v>MCCs - HRSG</v>
          </cell>
          <cell r="GQ284">
            <v>100</v>
          </cell>
          <cell r="GS284">
            <v>100</v>
          </cell>
          <cell r="GT284">
            <v>100</v>
          </cell>
          <cell r="GV284">
            <v>100</v>
          </cell>
          <cell r="GW284">
            <v>100</v>
          </cell>
          <cell r="GY284">
            <v>100</v>
          </cell>
          <cell r="GZ284">
            <v>100</v>
          </cell>
          <cell r="HB284">
            <v>100</v>
          </cell>
          <cell r="HC284">
            <v>100</v>
          </cell>
          <cell r="HE284">
            <v>100</v>
          </cell>
          <cell r="HF284">
            <v>100</v>
          </cell>
          <cell r="HH284">
            <v>100</v>
          </cell>
          <cell r="HI284">
            <v>100</v>
          </cell>
          <cell r="HK284">
            <v>100</v>
          </cell>
          <cell r="HL284">
            <v>100</v>
          </cell>
          <cell r="HN284">
            <v>100</v>
          </cell>
          <cell r="HO284">
            <v>100</v>
          </cell>
          <cell r="HQ284">
            <v>100</v>
          </cell>
          <cell r="HR284">
            <v>100</v>
          </cell>
          <cell r="HT284">
            <v>100</v>
          </cell>
          <cell r="HU284">
            <v>100</v>
          </cell>
          <cell r="HW284">
            <v>100</v>
          </cell>
          <cell r="HX284">
            <v>100</v>
          </cell>
          <cell r="HZ284">
            <v>100</v>
          </cell>
          <cell r="IA284">
            <v>100</v>
          </cell>
          <cell r="IC284">
            <v>100</v>
          </cell>
          <cell r="ID284">
            <v>100</v>
          </cell>
          <cell r="IF284">
            <v>100</v>
          </cell>
        </row>
        <row r="285">
          <cell r="GP285" t="str">
            <v>MCCs - STG</v>
          </cell>
          <cell r="GQ285">
            <v>100</v>
          </cell>
          <cell r="GS285">
            <v>100</v>
          </cell>
          <cell r="GT285">
            <v>100</v>
          </cell>
          <cell r="GV285">
            <v>100</v>
          </cell>
          <cell r="GW285">
            <v>100</v>
          </cell>
          <cell r="GY285">
            <v>100</v>
          </cell>
          <cell r="GZ285">
            <v>100</v>
          </cell>
          <cell r="HB285">
            <v>100</v>
          </cell>
          <cell r="HC285">
            <v>100</v>
          </cell>
          <cell r="HE285">
            <v>100</v>
          </cell>
          <cell r="HF285">
            <v>100</v>
          </cell>
          <cell r="HH285">
            <v>100</v>
          </cell>
          <cell r="HI285">
            <v>100</v>
          </cell>
          <cell r="HK285">
            <v>100</v>
          </cell>
          <cell r="HL285">
            <v>100</v>
          </cell>
          <cell r="HN285">
            <v>100</v>
          </cell>
          <cell r="HO285">
            <v>100</v>
          </cell>
          <cell r="HQ285">
            <v>100</v>
          </cell>
          <cell r="HR285">
            <v>100</v>
          </cell>
          <cell r="HT285">
            <v>100</v>
          </cell>
          <cell r="HU285">
            <v>100</v>
          </cell>
          <cell r="HW285">
            <v>100</v>
          </cell>
          <cell r="HX285">
            <v>100</v>
          </cell>
          <cell r="HZ285">
            <v>100</v>
          </cell>
          <cell r="IA285">
            <v>100</v>
          </cell>
          <cell r="IC285">
            <v>100</v>
          </cell>
          <cell r="ID285">
            <v>100</v>
          </cell>
          <cell r="IF285">
            <v>100</v>
          </cell>
        </row>
        <row r="286">
          <cell r="GP286" t="str">
            <v>MCCs</v>
          </cell>
          <cell r="GQ286">
            <v>100</v>
          </cell>
          <cell r="GS286">
            <v>100</v>
          </cell>
          <cell r="GT286">
            <v>100</v>
          </cell>
          <cell r="GV286">
            <v>100</v>
          </cell>
          <cell r="GW286">
            <v>100</v>
          </cell>
          <cell r="GY286">
            <v>100</v>
          </cell>
          <cell r="GZ286">
            <v>100</v>
          </cell>
          <cell r="HB286">
            <v>100</v>
          </cell>
          <cell r="HC286">
            <v>100</v>
          </cell>
          <cell r="HE286">
            <v>100</v>
          </cell>
          <cell r="HF286">
            <v>100</v>
          </cell>
          <cell r="HH286">
            <v>100</v>
          </cell>
          <cell r="HI286">
            <v>100</v>
          </cell>
          <cell r="HK286">
            <v>100</v>
          </cell>
          <cell r="HL286">
            <v>100</v>
          </cell>
          <cell r="HN286">
            <v>100</v>
          </cell>
          <cell r="HO286">
            <v>100</v>
          </cell>
          <cell r="HQ286">
            <v>100</v>
          </cell>
          <cell r="HR286">
            <v>100</v>
          </cell>
          <cell r="HT286">
            <v>100</v>
          </cell>
          <cell r="HU286">
            <v>100</v>
          </cell>
          <cell r="HW286">
            <v>100</v>
          </cell>
          <cell r="HX286">
            <v>100</v>
          </cell>
          <cell r="HZ286">
            <v>100</v>
          </cell>
          <cell r="IA286">
            <v>100</v>
          </cell>
          <cell r="IC286">
            <v>100</v>
          </cell>
          <cell r="ID286">
            <v>100</v>
          </cell>
          <cell r="IF286">
            <v>100</v>
          </cell>
        </row>
        <row r="287">
          <cell r="GP287" t="str">
            <v xml:space="preserve">Plant Dependant MCCs - </v>
          </cell>
          <cell r="GQ287">
            <v>100</v>
          </cell>
          <cell r="GS287">
            <v>100</v>
          </cell>
          <cell r="GT287">
            <v>100</v>
          </cell>
          <cell r="GV287">
            <v>100</v>
          </cell>
          <cell r="GW287">
            <v>100</v>
          </cell>
          <cell r="GY287">
            <v>100</v>
          </cell>
          <cell r="GZ287">
            <v>100</v>
          </cell>
          <cell r="HB287">
            <v>100</v>
          </cell>
          <cell r="HC287">
            <v>100</v>
          </cell>
          <cell r="HE287">
            <v>100</v>
          </cell>
          <cell r="HF287">
            <v>100</v>
          </cell>
          <cell r="HH287">
            <v>100</v>
          </cell>
          <cell r="HI287">
            <v>100</v>
          </cell>
          <cell r="HK287">
            <v>100</v>
          </cell>
          <cell r="HL287">
            <v>100</v>
          </cell>
          <cell r="HN287">
            <v>100</v>
          </cell>
          <cell r="HO287">
            <v>100</v>
          </cell>
          <cell r="HQ287">
            <v>100</v>
          </cell>
          <cell r="HR287">
            <v>100</v>
          </cell>
          <cell r="HT287">
            <v>100</v>
          </cell>
          <cell r="HU287">
            <v>100</v>
          </cell>
          <cell r="HW287">
            <v>100</v>
          </cell>
          <cell r="HX287">
            <v>100</v>
          </cell>
          <cell r="HZ287">
            <v>100</v>
          </cell>
          <cell r="IA287">
            <v>100</v>
          </cell>
          <cell r="IC287">
            <v>100</v>
          </cell>
          <cell r="ID287">
            <v>100</v>
          </cell>
          <cell r="IF287">
            <v>100</v>
          </cell>
        </row>
        <row r="288">
          <cell r="GP288" t="str">
            <v xml:space="preserve">Plant Dependant MCCs - </v>
          </cell>
          <cell r="GQ288">
            <v>100</v>
          </cell>
          <cell r="GS288">
            <v>100</v>
          </cell>
          <cell r="GT288">
            <v>100</v>
          </cell>
          <cell r="GV288">
            <v>100</v>
          </cell>
          <cell r="GW288">
            <v>100</v>
          </cell>
          <cell r="GY288">
            <v>100</v>
          </cell>
          <cell r="GZ288">
            <v>100</v>
          </cell>
          <cell r="HB288">
            <v>100</v>
          </cell>
          <cell r="HC288">
            <v>100</v>
          </cell>
          <cell r="HE288">
            <v>100</v>
          </cell>
          <cell r="HF288">
            <v>100</v>
          </cell>
          <cell r="HH288">
            <v>100</v>
          </cell>
          <cell r="HI288">
            <v>100</v>
          </cell>
          <cell r="HK288">
            <v>100</v>
          </cell>
          <cell r="HL288">
            <v>100</v>
          </cell>
          <cell r="HN288">
            <v>100</v>
          </cell>
          <cell r="HO288">
            <v>100</v>
          </cell>
          <cell r="HQ288">
            <v>100</v>
          </cell>
          <cell r="HR288">
            <v>100</v>
          </cell>
          <cell r="HT288">
            <v>100</v>
          </cell>
          <cell r="HU288">
            <v>100</v>
          </cell>
          <cell r="HW288">
            <v>100</v>
          </cell>
          <cell r="HX288">
            <v>100</v>
          </cell>
          <cell r="HZ288">
            <v>100</v>
          </cell>
          <cell r="IA288">
            <v>100</v>
          </cell>
          <cell r="IC288">
            <v>100</v>
          </cell>
          <cell r="ID288">
            <v>100</v>
          </cell>
          <cell r="IF288">
            <v>100</v>
          </cell>
        </row>
        <row r="289">
          <cell r="GP289" t="str">
            <v>COOLING TOWER MCCs</v>
          </cell>
          <cell r="GQ289">
            <v>100</v>
          </cell>
          <cell r="GS289">
            <v>100</v>
          </cell>
          <cell r="GT289">
            <v>100</v>
          </cell>
          <cell r="GV289">
            <v>100</v>
          </cell>
          <cell r="GW289">
            <v>100</v>
          </cell>
          <cell r="GY289">
            <v>100</v>
          </cell>
          <cell r="GZ289">
            <v>100</v>
          </cell>
          <cell r="HB289">
            <v>100</v>
          </cell>
          <cell r="HC289">
            <v>100</v>
          </cell>
          <cell r="HE289">
            <v>100</v>
          </cell>
          <cell r="HF289">
            <v>100</v>
          </cell>
          <cell r="HH289">
            <v>100</v>
          </cell>
          <cell r="HI289">
            <v>100</v>
          </cell>
          <cell r="HK289">
            <v>100</v>
          </cell>
          <cell r="HL289">
            <v>100</v>
          </cell>
          <cell r="HN289">
            <v>100</v>
          </cell>
          <cell r="HO289">
            <v>100</v>
          </cell>
          <cell r="HQ289">
            <v>100</v>
          </cell>
          <cell r="HR289">
            <v>100</v>
          </cell>
          <cell r="HT289">
            <v>100</v>
          </cell>
          <cell r="HU289">
            <v>100</v>
          </cell>
          <cell r="HW289">
            <v>100</v>
          </cell>
          <cell r="HX289">
            <v>100</v>
          </cell>
          <cell r="HZ289">
            <v>100</v>
          </cell>
          <cell r="IA289">
            <v>100</v>
          </cell>
          <cell r="IC289">
            <v>100</v>
          </cell>
          <cell r="ID289">
            <v>100</v>
          </cell>
          <cell r="IF289">
            <v>100</v>
          </cell>
        </row>
        <row r="290">
          <cell r="GP290" t="str">
            <v xml:space="preserve">Plant Dependant MCCs - </v>
          </cell>
          <cell r="GQ290">
            <v>100</v>
          </cell>
          <cell r="GS290">
            <v>100</v>
          </cell>
          <cell r="GT290">
            <v>100</v>
          </cell>
          <cell r="GV290">
            <v>100</v>
          </cell>
          <cell r="GW290">
            <v>100</v>
          </cell>
          <cell r="GY290">
            <v>100</v>
          </cell>
          <cell r="GZ290">
            <v>100</v>
          </cell>
          <cell r="HB290">
            <v>100</v>
          </cell>
          <cell r="HC290">
            <v>100</v>
          </cell>
          <cell r="HE290">
            <v>100</v>
          </cell>
          <cell r="HF290">
            <v>100</v>
          </cell>
          <cell r="HH290">
            <v>100</v>
          </cell>
          <cell r="HI290">
            <v>100</v>
          </cell>
          <cell r="HK290">
            <v>100</v>
          </cell>
          <cell r="HL290">
            <v>100</v>
          </cell>
          <cell r="HN290">
            <v>100</v>
          </cell>
          <cell r="HO290">
            <v>100</v>
          </cell>
          <cell r="HQ290">
            <v>100</v>
          </cell>
          <cell r="HR290">
            <v>100</v>
          </cell>
          <cell r="HT290">
            <v>100</v>
          </cell>
          <cell r="HU290">
            <v>100</v>
          </cell>
          <cell r="HW290">
            <v>100</v>
          </cell>
          <cell r="HX290">
            <v>100</v>
          </cell>
          <cell r="HZ290">
            <v>100</v>
          </cell>
          <cell r="IA290">
            <v>100</v>
          </cell>
          <cell r="IC290">
            <v>100</v>
          </cell>
          <cell r="ID290">
            <v>100</v>
          </cell>
          <cell r="IF290">
            <v>100</v>
          </cell>
        </row>
        <row r="291">
          <cell r="GP291" t="str">
            <v xml:space="preserve">Plant Dependant MCCs - </v>
          </cell>
          <cell r="GQ291">
            <v>100</v>
          </cell>
          <cell r="GS291">
            <v>100</v>
          </cell>
          <cell r="GT291">
            <v>100</v>
          </cell>
          <cell r="GV291">
            <v>100</v>
          </cell>
          <cell r="GW291">
            <v>100</v>
          </cell>
          <cell r="GY291">
            <v>100</v>
          </cell>
          <cell r="GZ291">
            <v>100</v>
          </cell>
          <cell r="HB291">
            <v>100</v>
          </cell>
          <cell r="HC291">
            <v>100</v>
          </cell>
          <cell r="HE291">
            <v>100</v>
          </cell>
          <cell r="HF291">
            <v>100</v>
          </cell>
          <cell r="HH291">
            <v>100</v>
          </cell>
          <cell r="HI291">
            <v>100</v>
          </cell>
          <cell r="HK291">
            <v>100</v>
          </cell>
          <cell r="HL291">
            <v>100</v>
          </cell>
          <cell r="HN291">
            <v>100</v>
          </cell>
          <cell r="HO291">
            <v>100</v>
          </cell>
          <cell r="HQ291">
            <v>100</v>
          </cell>
          <cell r="HR291">
            <v>100</v>
          </cell>
          <cell r="HT291">
            <v>100</v>
          </cell>
          <cell r="HU291">
            <v>100</v>
          </cell>
          <cell r="HW291">
            <v>100</v>
          </cell>
          <cell r="HX291">
            <v>100</v>
          </cell>
          <cell r="HZ291">
            <v>100</v>
          </cell>
          <cell r="IA291">
            <v>100</v>
          </cell>
          <cell r="IC291">
            <v>100</v>
          </cell>
          <cell r="ID291">
            <v>100</v>
          </cell>
          <cell r="IF291">
            <v>100</v>
          </cell>
        </row>
        <row r="292">
          <cell r="GP292" t="str">
            <v>Station Service Transformers Type 1</v>
          </cell>
          <cell r="GQ292">
            <v>500</v>
          </cell>
          <cell r="GS292">
            <v>500</v>
          </cell>
          <cell r="GT292">
            <v>500</v>
          </cell>
          <cell r="GV292">
            <v>500</v>
          </cell>
          <cell r="GW292">
            <v>500</v>
          </cell>
          <cell r="GY292">
            <v>500</v>
          </cell>
          <cell r="GZ292">
            <v>500</v>
          </cell>
          <cell r="HB292">
            <v>500</v>
          </cell>
          <cell r="HC292">
            <v>500</v>
          </cell>
          <cell r="HE292">
            <v>500</v>
          </cell>
          <cell r="HF292">
            <v>500</v>
          </cell>
          <cell r="HH292">
            <v>500</v>
          </cell>
          <cell r="HI292">
            <v>500</v>
          </cell>
          <cell r="HK292">
            <v>500</v>
          </cell>
          <cell r="HL292">
            <v>500</v>
          </cell>
          <cell r="HN292">
            <v>500</v>
          </cell>
          <cell r="HO292">
            <v>500</v>
          </cell>
          <cell r="HQ292">
            <v>500</v>
          </cell>
          <cell r="HR292">
            <v>500</v>
          </cell>
          <cell r="HT292">
            <v>500</v>
          </cell>
          <cell r="HU292">
            <v>500</v>
          </cell>
          <cell r="HW292">
            <v>500</v>
          </cell>
          <cell r="HX292">
            <v>500</v>
          </cell>
          <cell r="HZ292">
            <v>500</v>
          </cell>
          <cell r="IA292">
            <v>500</v>
          </cell>
          <cell r="IC292">
            <v>500</v>
          </cell>
          <cell r="ID292">
            <v>500</v>
          </cell>
          <cell r="IF292">
            <v>500</v>
          </cell>
        </row>
        <row r="293">
          <cell r="GP293" t="str">
            <v>Station Service Transformers Type 2</v>
          </cell>
          <cell r="GQ293">
            <v>500</v>
          </cell>
          <cell r="GS293">
            <v>500</v>
          </cell>
          <cell r="GT293">
            <v>500</v>
          </cell>
          <cell r="GV293">
            <v>500</v>
          </cell>
          <cell r="GW293">
            <v>500</v>
          </cell>
          <cell r="GY293">
            <v>500</v>
          </cell>
          <cell r="GZ293">
            <v>500</v>
          </cell>
          <cell r="HB293">
            <v>500</v>
          </cell>
          <cell r="HC293">
            <v>500</v>
          </cell>
          <cell r="HE293">
            <v>500</v>
          </cell>
          <cell r="HF293">
            <v>500</v>
          </cell>
          <cell r="HH293">
            <v>500</v>
          </cell>
          <cell r="HI293">
            <v>500</v>
          </cell>
          <cell r="HK293">
            <v>500</v>
          </cell>
          <cell r="HL293">
            <v>500</v>
          </cell>
          <cell r="HN293">
            <v>500</v>
          </cell>
          <cell r="HO293">
            <v>500</v>
          </cell>
          <cell r="HQ293">
            <v>500</v>
          </cell>
          <cell r="HR293">
            <v>500</v>
          </cell>
          <cell r="HT293">
            <v>500</v>
          </cell>
          <cell r="HU293">
            <v>500</v>
          </cell>
          <cell r="HW293">
            <v>500</v>
          </cell>
          <cell r="HX293">
            <v>500</v>
          </cell>
          <cell r="HZ293">
            <v>500</v>
          </cell>
          <cell r="IA293">
            <v>500</v>
          </cell>
          <cell r="IC293">
            <v>500</v>
          </cell>
          <cell r="ID293">
            <v>500</v>
          </cell>
          <cell r="IF293">
            <v>500</v>
          </cell>
        </row>
        <row r="294">
          <cell r="GP294" t="str">
            <v>Station Service Transformers Type 3</v>
          </cell>
          <cell r="GQ294">
            <v>500</v>
          </cell>
          <cell r="GS294">
            <v>500</v>
          </cell>
          <cell r="GT294">
            <v>500</v>
          </cell>
          <cell r="GV294">
            <v>500</v>
          </cell>
          <cell r="GW294">
            <v>500</v>
          </cell>
          <cell r="GY294">
            <v>500</v>
          </cell>
          <cell r="GZ294">
            <v>500</v>
          </cell>
          <cell r="HB294">
            <v>500</v>
          </cell>
          <cell r="HC294">
            <v>500</v>
          </cell>
          <cell r="HE294">
            <v>500</v>
          </cell>
          <cell r="HF294">
            <v>500</v>
          </cell>
          <cell r="HH294">
            <v>500</v>
          </cell>
          <cell r="HI294">
            <v>500</v>
          </cell>
          <cell r="HK294">
            <v>500</v>
          </cell>
          <cell r="HL294">
            <v>500</v>
          </cell>
          <cell r="HN294">
            <v>500</v>
          </cell>
          <cell r="HO294">
            <v>500</v>
          </cell>
          <cell r="HQ294">
            <v>500</v>
          </cell>
          <cell r="HR294">
            <v>500</v>
          </cell>
          <cell r="HT294">
            <v>500</v>
          </cell>
          <cell r="HU294">
            <v>500</v>
          </cell>
          <cell r="HW294">
            <v>500</v>
          </cell>
          <cell r="HX294">
            <v>500</v>
          </cell>
          <cell r="HZ294">
            <v>500</v>
          </cell>
          <cell r="IA294">
            <v>500</v>
          </cell>
          <cell r="IC294">
            <v>500</v>
          </cell>
          <cell r="ID294">
            <v>500</v>
          </cell>
          <cell r="IF294">
            <v>500</v>
          </cell>
        </row>
        <row r="295">
          <cell r="GP295" t="str">
            <v>Station Service Transformers Type 4</v>
          </cell>
          <cell r="GQ295">
            <v>500</v>
          </cell>
          <cell r="GS295">
            <v>500</v>
          </cell>
          <cell r="GT295">
            <v>500</v>
          </cell>
          <cell r="GV295">
            <v>500</v>
          </cell>
          <cell r="GW295">
            <v>500</v>
          </cell>
          <cell r="GY295">
            <v>500</v>
          </cell>
          <cell r="GZ295">
            <v>500</v>
          </cell>
          <cell r="HB295">
            <v>500</v>
          </cell>
          <cell r="HC295">
            <v>500</v>
          </cell>
          <cell r="HE295">
            <v>500</v>
          </cell>
          <cell r="HF295">
            <v>500</v>
          </cell>
          <cell r="HH295">
            <v>500</v>
          </cell>
          <cell r="HI295">
            <v>500</v>
          </cell>
          <cell r="HK295">
            <v>500</v>
          </cell>
          <cell r="HL295">
            <v>500</v>
          </cell>
          <cell r="HN295">
            <v>500</v>
          </cell>
          <cell r="HO295">
            <v>500</v>
          </cell>
          <cell r="HQ295">
            <v>500</v>
          </cell>
          <cell r="HR295">
            <v>500</v>
          </cell>
          <cell r="HT295">
            <v>500</v>
          </cell>
          <cell r="HU295">
            <v>500</v>
          </cell>
          <cell r="HW295">
            <v>500</v>
          </cell>
          <cell r="HX295">
            <v>500</v>
          </cell>
          <cell r="HZ295">
            <v>500</v>
          </cell>
          <cell r="IA295">
            <v>500</v>
          </cell>
          <cell r="IC295">
            <v>500</v>
          </cell>
          <cell r="ID295">
            <v>500</v>
          </cell>
          <cell r="IF295">
            <v>500</v>
          </cell>
        </row>
        <row r="296">
          <cell r="GP296" t="str">
            <v>Emergency 500 kW Diesel Generator</v>
          </cell>
          <cell r="GQ296">
            <v>2500</v>
          </cell>
          <cell r="GR296">
            <v>2500</v>
          </cell>
          <cell r="GS296">
            <v>2500</v>
          </cell>
          <cell r="GT296">
            <v>2500</v>
          </cell>
          <cell r="GU296">
            <v>2500</v>
          </cell>
          <cell r="GV296">
            <v>2500</v>
          </cell>
          <cell r="GW296">
            <v>2500</v>
          </cell>
          <cell r="GX296">
            <v>2500</v>
          </cell>
          <cell r="GY296">
            <v>2500</v>
          </cell>
          <cell r="GZ296">
            <v>2500</v>
          </cell>
          <cell r="HA296">
            <v>2500</v>
          </cell>
          <cell r="HB296">
            <v>2500</v>
          </cell>
          <cell r="HC296">
            <v>2500</v>
          </cell>
          <cell r="HD296">
            <v>2500</v>
          </cell>
          <cell r="HE296">
            <v>2500</v>
          </cell>
          <cell r="HF296">
            <v>2500</v>
          </cell>
          <cell r="HG296">
            <v>2500</v>
          </cell>
          <cell r="HH296">
            <v>2500</v>
          </cell>
          <cell r="HI296">
            <v>2500</v>
          </cell>
          <cell r="HJ296">
            <v>2500</v>
          </cell>
          <cell r="HK296">
            <v>2500</v>
          </cell>
          <cell r="HL296">
            <v>2500</v>
          </cell>
          <cell r="HM296">
            <v>2500</v>
          </cell>
          <cell r="HN296">
            <v>2500</v>
          </cell>
          <cell r="HO296">
            <v>2500</v>
          </cell>
          <cell r="HP296">
            <v>2500</v>
          </cell>
          <cell r="HQ296">
            <v>2500</v>
          </cell>
          <cell r="HR296">
            <v>2500</v>
          </cell>
          <cell r="HS296">
            <v>2500</v>
          </cell>
          <cell r="HT296">
            <v>2500</v>
          </cell>
          <cell r="HU296">
            <v>2500</v>
          </cell>
          <cell r="HV296">
            <v>2500</v>
          </cell>
          <cell r="HW296">
            <v>2500</v>
          </cell>
          <cell r="HX296">
            <v>2500</v>
          </cell>
          <cell r="HY296">
            <v>2500</v>
          </cell>
          <cell r="HZ296">
            <v>2500</v>
          </cell>
          <cell r="IA296">
            <v>2500</v>
          </cell>
          <cell r="IB296">
            <v>2500</v>
          </cell>
          <cell r="IC296">
            <v>2500</v>
          </cell>
          <cell r="ID296">
            <v>2500</v>
          </cell>
          <cell r="IE296">
            <v>2500</v>
          </cell>
          <cell r="IF296">
            <v>2500</v>
          </cell>
        </row>
        <row r="297">
          <cell r="GP297" t="str">
            <v>Emergency 750 kW Diesel Generator</v>
          </cell>
          <cell r="GQ297">
            <v>2500</v>
          </cell>
          <cell r="GR297">
            <v>3750</v>
          </cell>
          <cell r="GS297">
            <v>3750</v>
          </cell>
          <cell r="GT297">
            <v>2500</v>
          </cell>
          <cell r="GU297">
            <v>3750</v>
          </cell>
          <cell r="GV297">
            <v>3750</v>
          </cell>
          <cell r="GW297">
            <v>2500</v>
          </cell>
          <cell r="GX297">
            <v>3750</v>
          </cell>
          <cell r="GY297">
            <v>3750</v>
          </cell>
          <cell r="GZ297">
            <v>2500</v>
          </cell>
          <cell r="HA297">
            <v>3750</v>
          </cell>
          <cell r="HB297">
            <v>3750</v>
          </cell>
          <cell r="HC297">
            <v>2500</v>
          </cell>
          <cell r="HD297">
            <v>3750</v>
          </cell>
          <cell r="HE297">
            <v>3750</v>
          </cell>
          <cell r="HF297">
            <v>2500</v>
          </cell>
          <cell r="HG297">
            <v>3750</v>
          </cell>
          <cell r="HH297">
            <v>3750</v>
          </cell>
          <cell r="HI297">
            <v>2500</v>
          </cell>
          <cell r="HJ297">
            <v>3750</v>
          </cell>
          <cell r="HK297">
            <v>3750</v>
          </cell>
          <cell r="HL297">
            <v>2500</v>
          </cell>
          <cell r="HM297">
            <v>3750</v>
          </cell>
          <cell r="HN297">
            <v>3750</v>
          </cell>
          <cell r="HO297">
            <v>2500</v>
          </cell>
          <cell r="HP297">
            <v>3750</v>
          </cell>
          <cell r="HQ297">
            <v>3750</v>
          </cell>
          <cell r="HR297">
            <v>2500</v>
          </cell>
          <cell r="HS297">
            <v>3750</v>
          </cell>
          <cell r="HT297">
            <v>3750</v>
          </cell>
          <cell r="HU297">
            <v>2500</v>
          </cell>
          <cell r="HV297">
            <v>3750</v>
          </cell>
          <cell r="HW297">
            <v>3750</v>
          </cell>
          <cell r="HX297">
            <v>2500</v>
          </cell>
          <cell r="HY297">
            <v>3750</v>
          </cell>
          <cell r="HZ297">
            <v>3750</v>
          </cell>
          <cell r="IA297">
            <v>2500</v>
          </cell>
          <cell r="IB297">
            <v>3750</v>
          </cell>
          <cell r="IC297">
            <v>3750</v>
          </cell>
          <cell r="ID297">
            <v>2500</v>
          </cell>
          <cell r="IE297">
            <v>3750</v>
          </cell>
          <cell r="IF297">
            <v>3750</v>
          </cell>
        </row>
        <row r="298">
          <cell r="GP298" t="str">
            <v>Emergency 1000 kW Diesel Generator</v>
          </cell>
          <cell r="GQ298">
            <v>2500</v>
          </cell>
          <cell r="GR298">
            <v>5000</v>
          </cell>
          <cell r="GS298">
            <v>5000</v>
          </cell>
          <cell r="GT298">
            <v>2500</v>
          </cell>
          <cell r="GU298">
            <v>5000</v>
          </cell>
          <cell r="GV298">
            <v>5000</v>
          </cell>
          <cell r="GW298">
            <v>2500</v>
          </cell>
          <cell r="GX298">
            <v>5000</v>
          </cell>
          <cell r="GY298">
            <v>5000</v>
          </cell>
          <cell r="GZ298">
            <v>2500</v>
          </cell>
          <cell r="HA298">
            <v>5000</v>
          </cell>
          <cell r="HB298">
            <v>5000</v>
          </cell>
          <cell r="HC298">
            <v>2500</v>
          </cell>
          <cell r="HD298">
            <v>5000</v>
          </cell>
          <cell r="HE298">
            <v>5000</v>
          </cell>
          <cell r="HF298">
            <v>2500</v>
          </cell>
          <cell r="HG298">
            <v>5000</v>
          </cell>
          <cell r="HH298">
            <v>5000</v>
          </cell>
          <cell r="HI298">
            <v>2500</v>
          </cell>
          <cell r="HJ298">
            <v>5000</v>
          </cell>
          <cell r="HK298">
            <v>5000</v>
          </cell>
          <cell r="HL298">
            <v>2500</v>
          </cell>
          <cell r="HM298">
            <v>5000</v>
          </cell>
          <cell r="HN298">
            <v>5000</v>
          </cell>
          <cell r="HO298">
            <v>2500</v>
          </cell>
          <cell r="HP298">
            <v>5000</v>
          </cell>
          <cell r="HQ298">
            <v>5000</v>
          </cell>
          <cell r="HR298">
            <v>2500</v>
          </cell>
          <cell r="HS298">
            <v>5000</v>
          </cell>
          <cell r="HT298">
            <v>5000</v>
          </cell>
          <cell r="HU298">
            <v>2500</v>
          </cell>
          <cell r="HV298">
            <v>5000</v>
          </cell>
          <cell r="HW298">
            <v>5000</v>
          </cell>
          <cell r="HX298">
            <v>2500</v>
          </cell>
          <cell r="HY298">
            <v>5000</v>
          </cell>
          <cell r="HZ298">
            <v>5000</v>
          </cell>
          <cell r="IA298">
            <v>2500</v>
          </cell>
          <cell r="IB298">
            <v>5000</v>
          </cell>
          <cell r="IC298">
            <v>5000</v>
          </cell>
          <cell r="ID298">
            <v>2500</v>
          </cell>
          <cell r="IE298">
            <v>5000</v>
          </cell>
          <cell r="IF298">
            <v>5000</v>
          </cell>
        </row>
        <row r="299">
          <cell r="GP299" t="str">
            <v>Emergency 1250 kW Diesel Generator</v>
          </cell>
          <cell r="GQ299">
            <v>2500</v>
          </cell>
          <cell r="GR299">
            <v>6250</v>
          </cell>
          <cell r="GS299">
            <v>6250</v>
          </cell>
          <cell r="GT299">
            <v>2500</v>
          </cell>
          <cell r="GU299">
            <v>6250</v>
          </cell>
          <cell r="GV299">
            <v>6250</v>
          </cell>
          <cell r="GW299">
            <v>2500</v>
          </cell>
          <cell r="GX299">
            <v>6250</v>
          </cell>
          <cell r="GY299">
            <v>6250</v>
          </cell>
          <cell r="GZ299">
            <v>2500</v>
          </cell>
          <cell r="HA299">
            <v>6250</v>
          </cell>
          <cell r="HB299">
            <v>6250</v>
          </cell>
          <cell r="HC299">
            <v>2500</v>
          </cell>
          <cell r="HD299">
            <v>6250</v>
          </cell>
          <cell r="HE299">
            <v>6250</v>
          </cell>
          <cell r="HF299">
            <v>2500</v>
          </cell>
          <cell r="HG299">
            <v>6250</v>
          </cell>
          <cell r="HH299">
            <v>6250</v>
          </cell>
          <cell r="HI299">
            <v>2500</v>
          </cell>
          <cell r="HJ299">
            <v>6250</v>
          </cell>
          <cell r="HK299">
            <v>6250</v>
          </cell>
          <cell r="HL299">
            <v>2500</v>
          </cell>
          <cell r="HM299">
            <v>6250</v>
          </cell>
          <cell r="HN299">
            <v>6250</v>
          </cell>
          <cell r="HO299">
            <v>2500</v>
          </cell>
          <cell r="HP299">
            <v>6250</v>
          </cell>
          <cell r="HQ299">
            <v>6250</v>
          </cell>
          <cell r="HR299">
            <v>2500</v>
          </cell>
          <cell r="HS299">
            <v>6250</v>
          </cell>
          <cell r="HT299">
            <v>6250</v>
          </cell>
          <cell r="HU299">
            <v>2500</v>
          </cell>
          <cell r="HV299">
            <v>6250</v>
          </cell>
          <cell r="HW299">
            <v>6250</v>
          </cell>
          <cell r="HX299">
            <v>2500</v>
          </cell>
          <cell r="HY299">
            <v>6250</v>
          </cell>
          <cell r="HZ299">
            <v>6250</v>
          </cell>
          <cell r="IA299">
            <v>2500</v>
          </cell>
          <cell r="IB299">
            <v>6250</v>
          </cell>
          <cell r="IC299">
            <v>6250</v>
          </cell>
          <cell r="ID299">
            <v>2500</v>
          </cell>
          <cell r="IE299">
            <v>6250</v>
          </cell>
          <cell r="IF299">
            <v>6250</v>
          </cell>
        </row>
        <row r="300">
          <cell r="GP300" t="str">
            <v>Emergency 1500 kW Diesel Generator</v>
          </cell>
          <cell r="GQ300">
            <v>2500</v>
          </cell>
          <cell r="GR300">
            <v>7500</v>
          </cell>
          <cell r="GS300">
            <v>7500</v>
          </cell>
          <cell r="GT300">
            <v>2500</v>
          </cell>
          <cell r="GU300">
            <v>7500</v>
          </cell>
          <cell r="GV300">
            <v>7500</v>
          </cell>
          <cell r="GW300">
            <v>2500</v>
          </cell>
          <cell r="GX300">
            <v>7500</v>
          </cell>
          <cell r="GY300">
            <v>7500</v>
          </cell>
          <cell r="GZ300">
            <v>2500</v>
          </cell>
          <cell r="HA300">
            <v>7500</v>
          </cell>
          <cell r="HB300">
            <v>7500</v>
          </cell>
          <cell r="HC300">
            <v>2500</v>
          </cell>
          <cell r="HD300">
            <v>7500</v>
          </cell>
          <cell r="HE300">
            <v>7500</v>
          </cell>
          <cell r="HF300">
            <v>2500</v>
          </cell>
          <cell r="HG300">
            <v>7500</v>
          </cell>
          <cell r="HH300">
            <v>7500</v>
          </cell>
          <cell r="HI300">
            <v>2500</v>
          </cell>
          <cell r="HJ300">
            <v>7500</v>
          </cell>
          <cell r="HK300">
            <v>7500</v>
          </cell>
          <cell r="HL300">
            <v>2500</v>
          </cell>
          <cell r="HM300">
            <v>7500</v>
          </cell>
          <cell r="HN300">
            <v>7500</v>
          </cell>
          <cell r="HO300">
            <v>2500</v>
          </cell>
          <cell r="HP300">
            <v>7500</v>
          </cell>
          <cell r="HQ300">
            <v>7500</v>
          </cell>
          <cell r="HR300">
            <v>2500</v>
          </cell>
          <cell r="HS300">
            <v>7500</v>
          </cell>
          <cell r="HT300">
            <v>7500</v>
          </cell>
          <cell r="HU300">
            <v>2500</v>
          </cell>
          <cell r="HV300">
            <v>7500</v>
          </cell>
          <cell r="HW300">
            <v>7500</v>
          </cell>
          <cell r="HX300">
            <v>2500</v>
          </cell>
          <cell r="HY300">
            <v>7500</v>
          </cell>
          <cell r="HZ300">
            <v>7500</v>
          </cell>
          <cell r="IA300">
            <v>2500</v>
          </cell>
          <cell r="IB300">
            <v>7500</v>
          </cell>
          <cell r="IC300">
            <v>7500</v>
          </cell>
          <cell r="ID300">
            <v>2500</v>
          </cell>
          <cell r="IE300">
            <v>7500</v>
          </cell>
          <cell r="IF300">
            <v>7500</v>
          </cell>
        </row>
        <row r="301">
          <cell r="GP301" t="str">
            <v>Emergency 2000 kW Diesel Generator</v>
          </cell>
          <cell r="GQ301">
            <v>2500</v>
          </cell>
          <cell r="GR301">
            <v>10000</v>
          </cell>
          <cell r="GS301">
            <v>10000</v>
          </cell>
          <cell r="GT301">
            <v>2500</v>
          </cell>
          <cell r="GU301">
            <v>10000</v>
          </cell>
          <cell r="GV301">
            <v>10000</v>
          </cell>
          <cell r="GW301">
            <v>2500</v>
          </cell>
          <cell r="GX301">
            <v>10000</v>
          </cell>
          <cell r="GY301">
            <v>10000</v>
          </cell>
          <cell r="GZ301">
            <v>2500</v>
          </cell>
          <cell r="HA301">
            <v>10000</v>
          </cell>
          <cell r="HB301">
            <v>10000</v>
          </cell>
          <cell r="HC301">
            <v>2500</v>
          </cell>
          <cell r="HD301">
            <v>10000</v>
          </cell>
          <cell r="HE301">
            <v>10000</v>
          </cell>
          <cell r="HF301">
            <v>2500</v>
          </cell>
          <cell r="HG301">
            <v>10000</v>
          </cell>
          <cell r="HH301">
            <v>10000</v>
          </cell>
          <cell r="HI301">
            <v>2500</v>
          </cell>
          <cell r="HJ301">
            <v>10000</v>
          </cell>
          <cell r="HK301">
            <v>10000</v>
          </cell>
          <cell r="HL301">
            <v>2500</v>
          </cell>
          <cell r="HM301">
            <v>10000</v>
          </cell>
          <cell r="HN301">
            <v>10000</v>
          </cell>
          <cell r="HO301">
            <v>2500</v>
          </cell>
          <cell r="HP301">
            <v>10000</v>
          </cell>
          <cell r="HQ301">
            <v>10000</v>
          </cell>
          <cell r="HR301">
            <v>2500</v>
          </cell>
          <cell r="HS301">
            <v>10000</v>
          </cell>
          <cell r="HT301">
            <v>10000</v>
          </cell>
          <cell r="HU301">
            <v>2500</v>
          </cell>
          <cell r="HV301">
            <v>10000</v>
          </cell>
          <cell r="HW301">
            <v>10000</v>
          </cell>
          <cell r="HX301">
            <v>2500</v>
          </cell>
          <cell r="HY301">
            <v>10000</v>
          </cell>
          <cell r="HZ301">
            <v>10000</v>
          </cell>
          <cell r="IA301">
            <v>2500</v>
          </cell>
          <cell r="IB301">
            <v>10000</v>
          </cell>
          <cell r="IC301">
            <v>10000</v>
          </cell>
          <cell r="ID301">
            <v>2500</v>
          </cell>
          <cell r="IE301">
            <v>10000</v>
          </cell>
          <cell r="IF301">
            <v>10000</v>
          </cell>
        </row>
        <row r="302">
          <cell r="GP302" t="str">
            <v>Black Start Diesel Generator</v>
          </cell>
          <cell r="GQ302">
            <v>0</v>
          </cell>
          <cell r="GS302">
            <v>0</v>
          </cell>
          <cell r="GT302">
            <v>0</v>
          </cell>
          <cell r="GV302">
            <v>0</v>
          </cell>
          <cell r="GW302">
            <v>0</v>
          </cell>
          <cell r="GY302">
            <v>0</v>
          </cell>
          <cell r="GZ302">
            <v>0</v>
          </cell>
          <cell r="HB302">
            <v>0</v>
          </cell>
          <cell r="HC302">
            <v>0</v>
          </cell>
          <cell r="HE302">
            <v>0</v>
          </cell>
          <cell r="HF302">
            <v>0</v>
          </cell>
          <cell r="HH302">
            <v>0</v>
          </cell>
          <cell r="HI302">
            <v>0</v>
          </cell>
          <cell r="HK302">
            <v>0</v>
          </cell>
          <cell r="HL302">
            <v>0</v>
          </cell>
          <cell r="HN302">
            <v>0</v>
          </cell>
          <cell r="HO302">
            <v>0</v>
          </cell>
          <cell r="HQ302">
            <v>0</v>
          </cell>
          <cell r="HR302">
            <v>0</v>
          </cell>
          <cell r="HT302">
            <v>0</v>
          </cell>
          <cell r="HU302">
            <v>0</v>
          </cell>
          <cell r="HW302">
            <v>0</v>
          </cell>
          <cell r="HX302">
            <v>0</v>
          </cell>
          <cell r="HZ302">
            <v>0</v>
          </cell>
          <cell r="IA302">
            <v>0</v>
          </cell>
          <cell r="IC302">
            <v>0</v>
          </cell>
          <cell r="ID302">
            <v>0</v>
          </cell>
          <cell r="IF302">
            <v>0</v>
          </cell>
        </row>
        <row r="303">
          <cell r="GP303">
            <v>0</v>
          </cell>
          <cell r="GS303">
            <v>0</v>
          </cell>
          <cell r="GV303">
            <v>0</v>
          </cell>
          <cell r="GY303">
            <v>0</v>
          </cell>
          <cell r="HB303">
            <v>0</v>
          </cell>
          <cell r="HE303">
            <v>0</v>
          </cell>
          <cell r="HH303">
            <v>0</v>
          </cell>
          <cell r="HK303">
            <v>0</v>
          </cell>
          <cell r="HN303">
            <v>0</v>
          </cell>
          <cell r="HQ303">
            <v>0</v>
          </cell>
          <cell r="HT303">
            <v>0</v>
          </cell>
          <cell r="HW303">
            <v>0</v>
          </cell>
          <cell r="HZ303">
            <v>0</v>
          </cell>
          <cell r="IC303">
            <v>0</v>
          </cell>
          <cell r="IF303">
            <v>0</v>
          </cell>
        </row>
        <row r="304">
          <cell r="GP304" t="str">
            <v>MV MCC</v>
          </cell>
          <cell r="GQ304">
            <v>100</v>
          </cell>
          <cell r="GS304">
            <v>100</v>
          </cell>
          <cell r="GT304">
            <v>100</v>
          </cell>
          <cell r="GV304">
            <v>100</v>
          </cell>
          <cell r="GW304">
            <v>100</v>
          </cell>
          <cell r="GY304">
            <v>100</v>
          </cell>
          <cell r="GZ304">
            <v>100</v>
          </cell>
          <cell r="HB304">
            <v>100</v>
          </cell>
          <cell r="HC304">
            <v>100</v>
          </cell>
          <cell r="HE304">
            <v>100</v>
          </cell>
          <cell r="HF304">
            <v>100</v>
          </cell>
          <cell r="HH304">
            <v>100</v>
          </cell>
          <cell r="HI304">
            <v>100</v>
          </cell>
          <cell r="HK304">
            <v>100</v>
          </cell>
          <cell r="HL304">
            <v>100</v>
          </cell>
          <cell r="HN304">
            <v>100</v>
          </cell>
          <cell r="HO304">
            <v>100</v>
          </cell>
          <cell r="HQ304">
            <v>100</v>
          </cell>
          <cell r="HR304">
            <v>100</v>
          </cell>
          <cell r="HT304">
            <v>100</v>
          </cell>
          <cell r="HU304">
            <v>100</v>
          </cell>
          <cell r="HW304">
            <v>100</v>
          </cell>
          <cell r="HX304">
            <v>100</v>
          </cell>
          <cell r="HZ304">
            <v>100</v>
          </cell>
          <cell r="IA304">
            <v>100</v>
          </cell>
          <cell r="IC304">
            <v>100</v>
          </cell>
          <cell r="ID304">
            <v>100</v>
          </cell>
          <cell r="IF304">
            <v>100</v>
          </cell>
        </row>
        <row r="305">
          <cell r="GP305" t="str">
            <v>4.16 kV Non segregated Bus Type 1</v>
          </cell>
          <cell r="GQ305">
            <v>200</v>
          </cell>
          <cell r="GS305">
            <v>200</v>
          </cell>
          <cell r="GT305">
            <v>200</v>
          </cell>
          <cell r="GV305">
            <v>200</v>
          </cell>
          <cell r="GW305">
            <v>200</v>
          </cell>
          <cell r="GY305">
            <v>200</v>
          </cell>
          <cell r="GZ305">
            <v>200</v>
          </cell>
          <cell r="HB305">
            <v>200</v>
          </cell>
          <cell r="HC305">
            <v>200</v>
          </cell>
          <cell r="HE305">
            <v>200</v>
          </cell>
          <cell r="HF305">
            <v>200</v>
          </cell>
          <cell r="HH305">
            <v>200</v>
          </cell>
          <cell r="HI305">
            <v>200</v>
          </cell>
          <cell r="HK305">
            <v>200</v>
          </cell>
          <cell r="HL305">
            <v>200</v>
          </cell>
          <cell r="HN305">
            <v>200</v>
          </cell>
          <cell r="HO305">
            <v>200</v>
          </cell>
          <cell r="HQ305">
            <v>200</v>
          </cell>
          <cell r="HR305">
            <v>200</v>
          </cell>
          <cell r="HT305">
            <v>200</v>
          </cell>
          <cell r="HU305">
            <v>200</v>
          </cell>
          <cell r="HW305">
            <v>200</v>
          </cell>
          <cell r="HX305">
            <v>200</v>
          </cell>
          <cell r="HZ305">
            <v>200</v>
          </cell>
          <cell r="IA305">
            <v>200</v>
          </cell>
          <cell r="IC305">
            <v>200</v>
          </cell>
          <cell r="ID305">
            <v>200</v>
          </cell>
          <cell r="IF305">
            <v>200</v>
          </cell>
        </row>
        <row r="306">
          <cell r="GP306" t="str">
            <v>4.16 kV Non segregated Bus Type 2</v>
          </cell>
          <cell r="GQ306">
            <v>200</v>
          </cell>
          <cell r="GS306">
            <v>200</v>
          </cell>
          <cell r="GT306">
            <v>200</v>
          </cell>
          <cell r="GV306">
            <v>200</v>
          </cell>
          <cell r="GW306">
            <v>200</v>
          </cell>
          <cell r="GY306">
            <v>200</v>
          </cell>
          <cell r="GZ306">
            <v>200</v>
          </cell>
          <cell r="HB306">
            <v>200</v>
          </cell>
          <cell r="HC306">
            <v>200</v>
          </cell>
          <cell r="HE306">
            <v>200</v>
          </cell>
          <cell r="HF306">
            <v>200</v>
          </cell>
          <cell r="HH306">
            <v>200</v>
          </cell>
          <cell r="HI306">
            <v>200</v>
          </cell>
          <cell r="HK306">
            <v>200</v>
          </cell>
          <cell r="HL306">
            <v>200</v>
          </cell>
          <cell r="HN306">
            <v>200</v>
          </cell>
          <cell r="HO306">
            <v>200</v>
          </cell>
          <cell r="HQ306">
            <v>200</v>
          </cell>
          <cell r="HR306">
            <v>200</v>
          </cell>
          <cell r="HT306">
            <v>200</v>
          </cell>
          <cell r="HU306">
            <v>200</v>
          </cell>
          <cell r="HW306">
            <v>200</v>
          </cell>
          <cell r="HX306">
            <v>200</v>
          </cell>
          <cell r="HZ306">
            <v>200</v>
          </cell>
          <cell r="IA306">
            <v>200</v>
          </cell>
          <cell r="IC306">
            <v>200</v>
          </cell>
          <cell r="ID306">
            <v>200</v>
          </cell>
          <cell r="IF306">
            <v>200</v>
          </cell>
        </row>
        <row r="307">
          <cell r="GP307" t="str">
            <v>4.16 kV Non segregated Bus Type 3</v>
          </cell>
          <cell r="GQ307">
            <v>200</v>
          </cell>
          <cell r="GS307">
            <v>200</v>
          </cell>
          <cell r="GT307">
            <v>200</v>
          </cell>
          <cell r="GV307">
            <v>200</v>
          </cell>
          <cell r="GW307">
            <v>200</v>
          </cell>
          <cell r="GY307">
            <v>200</v>
          </cell>
          <cell r="GZ307">
            <v>200</v>
          </cell>
          <cell r="HB307">
            <v>200</v>
          </cell>
          <cell r="HC307">
            <v>200</v>
          </cell>
          <cell r="HE307">
            <v>200</v>
          </cell>
          <cell r="HF307">
            <v>200</v>
          </cell>
          <cell r="HH307">
            <v>200</v>
          </cell>
          <cell r="HI307">
            <v>200</v>
          </cell>
          <cell r="HK307">
            <v>200</v>
          </cell>
          <cell r="HL307">
            <v>200</v>
          </cell>
          <cell r="HN307">
            <v>200</v>
          </cell>
          <cell r="HO307">
            <v>200</v>
          </cell>
          <cell r="HQ307">
            <v>200</v>
          </cell>
          <cell r="HR307">
            <v>200</v>
          </cell>
          <cell r="HT307">
            <v>200</v>
          </cell>
          <cell r="HU307">
            <v>200</v>
          </cell>
          <cell r="HW307">
            <v>200</v>
          </cell>
          <cell r="HX307">
            <v>200</v>
          </cell>
          <cell r="HZ307">
            <v>200</v>
          </cell>
          <cell r="IA307">
            <v>200</v>
          </cell>
          <cell r="IC307">
            <v>200</v>
          </cell>
          <cell r="ID307">
            <v>200</v>
          </cell>
          <cell r="IF307">
            <v>200</v>
          </cell>
        </row>
        <row r="308">
          <cell r="GP308" t="str">
            <v>4.16 kV Non segregated Bus Type 4</v>
          </cell>
          <cell r="GQ308">
            <v>200</v>
          </cell>
          <cell r="GS308">
            <v>200</v>
          </cell>
          <cell r="GT308">
            <v>200</v>
          </cell>
          <cell r="GV308">
            <v>200</v>
          </cell>
          <cell r="GW308">
            <v>200</v>
          </cell>
          <cell r="GY308">
            <v>200</v>
          </cell>
          <cell r="GZ308">
            <v>200</v>
          </cell>
          <cell r="HB308">
            <v>200</v>
          </cell>
          <cell r="HC308">
            <v>200</v>
          </cell>
          <cell r="HE308">
            <v>200</v>
          </cell>
          <cell r="HF308">
            <v>200</v>
          </cell>
          <cell r="HH308">
            <v>200</v>
          </cell>
          <cell r="HI308">
            <v>200</v>
          </cell>
          <cell r="HK308">
            <v>200</v>
          </cell>
          <cell r="HL308">
            <v>200</v>
          </cell>
          <cell r="HN308">
            <v>200</v>
          </cell>
          <cell r="HO308">
            <v>200</v>
          </cell>
          <cell r="HQ308">
            <v>200</v>
          </cell>
          <cell r="HR308">
            <v>200</v>
          </cell>
          <cell r="HT308">
            <v>200</v>
          </cell>
          <cell r="HU308">
            <v>200</v>
          </cell>
          <cell r="HW308">
            <v>200</v>
          </cell>
          <cell r="HX308">
            <v>200</v>
          </cell>
          <cell r="HZ308">
            <v>200</v>
          </cell>
          <cell r="IA308">
            <v>200</v>
          </cell>
          <cell r="IC308">
            <v>200</v>
          </cell>
          <cell r="ID308">
            <v>200</v>
          </cell>
          <cell r="IF308">
            <v>200</v>
          </cell>
        </row>
        <row r="309">
          <cell r="GP309" t="str">
            <v>MV Switchgear</v>
          </cell>
          <cell r="GQ309">
            <v>100</v>
          </cell>
          <cell r="GS309">
            <v>100</v>
          </cell>
          <cell r="GT309">
            <v>100</v>
          </cell>
          <cell r="GV309">
            <v>100</v>
          </cell>
          <cell r="GW309">
            <v>100</v>
          </cell>
          <cell r="GY309">
            <v>100</v>
          </cell>
          <cell r="GZ309">
            <v>100</v>
          </cell>
          <cell r="HB309">
            <v>100</v>
          </cell>
          <cell r="HC309">
            <v>100</v>
          </cell>
          <cell r="HE309">
            <v>100</v>
          </cell>
          <cell r="HF309">
            <v>100</v>
          </cell>
          <cell r="HH309">
            <v>100</v>
          </cell>
          <cell r="HI309">
            <v>100</v>
          </cell>
          <cell r="HK309">
            <v>100</v>
          </cell>
          <cell r="HL309">
            <v>10</v>
          </cell>
          <cell r="HN309">
            <v>10</v>
          </cell>
          <cell r="HO309">
            <v>100</v>
          </cell>
          <cell r="HQ309">
            <v>100</v>
          </cell>
          <cell r="HR309">
            <v>100</v>
          </cell>
          <cell r="HT309">
            <v>100</v>
          </cell>
          <cell r="HU309">
            <v>100</v>
          </cell>
          <cell r="HW309">
            <v>100</v>
          </cell>
          <cell r="HX309">
            <v>100</v>
          </cell>
          <cell r="HZ309">
            <v>100</v>
          </cell>
          <cell r="IA309">
            <v>10</v>
          </cell>
          <cell r="IC309">
            <v>10</v>
          </cell>
          <cell r="ID309">
            <v>100</v>
          </cell>
          <cell r="IF309">
            <v>100</v>
          </cell>
        </row>
        <row r="310">
          <cell r="GP310" t="str">
            <v>STG GSU - Four Case, Four Flow</v>
          </cell>
          <cell r="GQ310">
            <v>2000</v>
          </cell>
          <cell r="GS310">
            <v>2000</v>
          </cell>
          <cell r="GT310">
            <v>2000</v>
          </cell>
          <cell r="GV310">
            <v>2000</v>
          </cell>
          <cell r="GW310">
            <v>2000</v>
          </cell>
          <cell r="GY310">
            <v>2000</v>
          </cell>
          <cell r="GZ310">
            <v>2000</v>
          </cell>
          <cell r="HB310">
            <v>2000</v>
          </cell>
          <cell r="HC310">
            <v>2000</v>
          </cell>
          <cell r="HE310">
            <v>2000</v>
          </cell>
          <cell r="HF310">
            <v>2000</v>
          </cell>
          <cell r="HH310">
            <v>2000</v>
          </cell>
          <cell r="HI310">
            <v>2000</v>
          </cell>
          <cell r="HK310">
            <v>2000</v>
          </cell>
          <cell r="HL310">
            <v>100</v>
          </cell>
          <cell r="HN310">
            <v>100</v>
          </cell>
          <cell r="HO310">
            <v>2000</v>
          </cell>
          <cell r="HQ310">
            <v>2000</v>
          </cell>
          <cell r="HR310">
            <v>2000</v>
          </cell>
          <cell r="HT310">
            <v>2000</v>
          </cell>
          <cell r="HU310">
            <v>2000</v>
          </cell>
          <cell r="HW310">
            <v>2000</v>
          </cell>
          <cell r="HX310">
            <v>2000</v>
          </cell>
          <cell r="HZ310">
            <v>2000</v>
          </cell>
          <cell r="IA310">
            <v>100</v>
          </cell>
          <cell r="IC310">
            <v>100</v>
          </cell>
          <cell r="ID310">
            <v>2000</v>
          </cell>
          <cell r="IF310">
            <v>2000</v>
          </cell>
        </row>
        <row r="311">
          <cell r="GP311" t="str">
            <v>STG GSU - GE - A Series</v>
          </cell>
          <cell r="GQ311">
            <v>1000</v>
          </cell>
          <cell r="GS311">
            <v>1000</v>
          </cell>
          <cell r="GT311">
            <v>1000</v>
          </cell>
          <cell r="GV311">
            <v>1000</v>
          </cell>
          <cell r="GW311">
            <v>1000</v>
          </cell>
          <cell r="GY311">
            <v>1000</v>
          </cell>
          <cell r="GZ311">
            <v>1000</v>
          </cell>
          <cell r="HB311">
            <v>1000</v>
          </cell>
          <cell r="HC311">
            <v>1000</v>
          </cell>
          <cell r="HE311">
            <v>1000</v>
          </cell>
          <cell r="HF311">
            <v>1000</v>
          </cell>
          <cell r="HH311">
            <v>1000</v>
          </cell>
          <cell r="HI311">
            <v>1000</v>
          </cell>
          <cell r="HK311">
            <v>1000</v>
          </cell>
          <cell r="HL311">
            <v>1000</v>
          </cell>
          <cell r="HN311">
            <v>1000</v>
          </cell>
          <cell r="HO311">
            <v>1000</v>
          </cell>
          <cell r="HQ311">
            <v>1000</v>
          </cell>
          <cell r="HR311">
            <v>1000</v>
          </cell>
          <cell r="HT311">
            <v>1000</v>
          </cell>
          <cell r="HU311">
            <v>1000</v>
          </cell>
          <cell r="HW311">
            <v>1000</v>
          </cell>
          <cell r="HX311">
            <v>1000</v>
          </cell>
          <cell r="HZ311">
            <v>1000</v>
          </cell>
          <cell r="IA311">
            <v>1000</v>
          </cell>
          <cell r="IC311">
            <v>1000</v>
          </cell>
          <cell r="ID311">
            <v>1000</v>
          </cell>
          <cell r="IF311">
            <v>1000</v>
          </cell>
        </row>
        <row r="312">
          <cell r="GP312" t="str">
            <v>STG GSU - GE - D Series</v>
          </cell>
          <cell r="GQ312">
            <v>2000</v>
          </cell>
          <cell r="GS312">
            <v>2000</v>
          </cell>
          <cell r="GT312">
            <v>2000</v>
          </cell>
          <cell r="GV312">
            <v>2000</v>
          </cell>
          <cell r="GW312">
            <v>2000</v>
          </cell>
          <cell r="GY312">
            <v>2000</v>
          </cell>
          <cell r="GZ312">
            <v>2000</v>
          </cell>
          <cell r="HB312">
            <v>2000</v>
          </cell>
          <cell r="HC312">
            <v>2000</v>
          </cell>
          <cell r="HE312">
            <v>2000</v>
          </cell>
          <cell r="HF312">
            <v>2000</v>
          </cell>
          <cell r="HH312">
            <v>2000</v>
          </cell>
          <cell r="HI312">
            <v>2000</v>
          </cell>
          <cell r="HK312">
            <v>2000</v>
          </cell>
          <cell r="HL312">
            <v>2000</v>
          </cell>
          <cell r="HN312">
            <v>2000</v>
          </cell>
          <cell r="HO312">
            <v>2000</v>
          </cell>
          <cell r="HQ312">
            <v>2000</v>
          </cell>
          <cell r="HR312">
            <v>2000</v>
          </cell>
          <cell r="HT312">
            <v>2000</v>
          </cell>
          <cell r="HU312">
            <v>2000</v>
          </cell>
          <cell r="HW312">
            <v>2000</v>
          </cell>
          <cell r="HX312">
            <v>2000</v>
          </cell>
          <cell r="HZ312">
            <v>2000</v>
          </cell>
          <cell r="IA312">
            <v>2000</v>
          </cell>
          <cell r="IC312">
            <v>2000</v>
          </cell>
          <cell r="ID312">
            <v>2000</v>
          </cell>
          <cell r="IF312">
            <v>2000</v>
          </cell>
        </row>
        <row r="313">
          <cell r="GP313" t="str">
            <v>STG GSU - GE - G Series</v>
          </cell>
          <cell r="GQ313">
            <v>2000</v>
          </cell>
          <cell r="GS313">
            <v>2000</v>
          </cell>
          <cell r="GT313">
            <v>2000</v>
          </cell>
          <cell r="GV313">
            <v>2000</v>
          </cell>
          <cell r="GW313">
            <v>2000</v>
          </cell>
          <cell r="GY313">
            <v>2000</v>
          </cell>
          <cell r="GZ313">
            <v>2000</v>
          </cell>
          <cell r="HB313">
            <v>2000</v>
          </cell>
          <cell r="HC313">
            <v>2000</v>
          </cell>
          <cell r="HE313">
            <v>2000</v>
          </cell>
          <cell r="HF313">
            <v>2000</v>
          </cell>
          <cell r="HH313">
            <v>2000</v>
          </cell>
          <cell r="HI313">
            <v>2000</v>
          </cell>
          <cell r="HK313">
            <v>2000</v>
          </cell>
          <cell r="HL313">
            <v>2000</v>
          </cell>
          <cell r="HN313">
            <v>2000</v>
          </cell>
          <cell r="HO313">
            <v>2000</v>
          </cell>
          <cell r="HQ313">
            <v>2000</v>
          </cell>
          <cell r="HR313">
            <v>2000</v>
          </cell>
          <cell r="HT313">
            <v>2000</v>
          </cell>
          <cell r="HU313">
            <v>2000</v>
          </cell>
          <cell r="HW313">
            <v>2000</v>
          </cell>
          <cell r="HX313">
            <v>2000</v>
          </cell>
          <cell r="HZ313">
            <v>2000</v>
          </cell>
          <cell r="IA313">
            <v>2000</v>
          </cell>
          <cell r="IC313">
            <v>2000</v>
          </cell>
          <cell r="ID313">
            <v>2000</v>
          </cell>
          <cell r="IF313">
            <v>2000</v>
          </cell>
        </row>
        <row r="314">
          <cell r="GP314" t="str">
            <v>STG GSU - Siemens SST-3000</v>
          </cell>
          <cell r="GQ314">
            <v>2000</v>
          </cell>
          <cell r="GS314">
            <v>2000</v>
          </cell>
          <cell r="GT314">
            <v>2000</v>
          </cell>
          <cell r="GV314">
            <v>2000</v>
          </cell>
          <cell r="GW314">
            <v>2000</v>
          </cell>
          <cell r="GY314">
            <v>2000</v>
          </cell>
          <cell r="GZ314">
            <v>2000</v>
          </cell>
          <cell r="HB314">
            <v>2000</v>
          </cell>
          <cell r="HC314">
            <v>2000</v>
          </cell>
          <cell r="HE314">
            <v>2000</v>
          </cell>
          <cell r="HF314">
            <v>2000</v>
          </cell>
          <cell r="HH314">
            <v>2000</v>
          </cell>
          <cell r="HI314">
            <v>2000</v>
          </cell>
          <cell r="HK314">
            <v>2000</v>
          </cell>
          <cell r="HL314">
            <v>2000</v>
          </cell>
          <cell r="HN314">
            <v>2000</v>
          </cell>
          <cell r="HO314">
            <v>2000</v>
          </cell>
          <cell r="HQ314">
            <v>2000</v>
          </cell>
          <cell r="HR314">
            <v>2000</v>
          </cell>
          <cell r="HT314">
            <v>2000</v>
          </cell>
          <cell r="HU314">
            <v>2000</v>
          </cell>
          <cell r="HW314">
            <v>2000</v>
          </cell>
          <cell r="HX314">
            <v>2000</v>
          </cell>
          <cell r="HZ314">
            <v>2000</v>
          </cell>
          <cell r="IA314">
            <v>2000</v>
          </cell>
          <cell r="IC314">
            <v>2000</v>
          </cell>
          <cell r="ID314">
            <v>2000</v>
          </cell>
          <cell r="IF314">
            <v>2000</v>
          </cell>
        </row>
        <row r="315">
          <cell r="GP315" t="str">
            <v>STG GSU - Siemens SST-5000</v>
          </cell>
          <cell r="GQ315">
            <v>2000</v>
          </cell>
          <cell r="GS315">
            <v>2000</v>
          </cell>
          <cell r="GT315">
            <v>2000</v>
          </cell>
          <cell r="GV315">
            <v>2000</v>
          </cell>
          <cell r="GW315">
            <v>2000</v>
          </cell>
          <cell r="GY315">
            <v>2000</v>
          </cell>
          <cell r="GZ315">
            <v>2000</v>
          </cell>
          <cell r="HB315">
            <v>2000</v>
          </cell>
          <cell r="HC315">
            <v>2000</v>
          </cell>
          <cell r="HE315">
            <v>2000</v>
          </cell>
          <cell r="HF315">
            <v>2000</v>
          </cell>
          <cell r="HH315">
            <v>2000</v>
          </cell>
          <cell r="HI315">
            <v>2000</v>
          </cell>
          <cell r="HK315">
            <v>2000</v>
          </cell>
          <cell r="HL315">
            <v>2000</v>
          </cell>
          <cell r="HN315">
            <v>2000</v>
          </cell>
          <cell r="HO315">
            <v>2000</v>
          </cell>
          <cell r="HQ315">
            <v>2000</v>
          </cell>
          <cell r="HR315">
            <v>2000</v>
          </cell>
          <cell r="HT315">
            <v>2000</v>
          </cell>
          <cell r="HU315">
            <v>2000</v>
          </cell>
          <cell r="HW315">
            <v>2000</v>
          </cell>
          <cell r="HX315">
            <v>2000</v>
          </cell>
          <cell r="HZ315">
            <v>2000</v>
          </cell>
          <cell r="IA315">
            <v>2000</v>
          </cell>
          <cell r="IC315">
            <v>2000</v>
          </cell>
          <cell r="ID315">
            <v>2000</v>
          </cell>
          <cell r="IF315">
            <v>2000</v>
          </cell>
        </row>
        <row r="316">
          <cell r="GP316" t="str">
            <v>STG GSU - Siemens SST-6000</v>
          </cell>
          <cell r="GQ316">
            <v>2000</v>
          </cell>
          <cell r="GS316">
            <v>2000</v>
          </cell>
          <cell r="GT316">
            <v>2000</v>
          </cell>
          <cell r="GV316">
            <v>2000</v>
          </cell>
          <cell r="GW316">
            <v>2000</v>
          </cell>
          <cell r="GY316">
            <v>2000</v>
          </cell>
          <cell r="GZ316">
            <v>2000</v>
          </cell>
          <cell r="HB316">
            <v>2000</v>
          </cell>
          <cell r="HC316">
            <v>2000</v>
          </cell>
          <cell r="HE316">
            <v>2000</v>
          </cell>
          <cell r="HF316">
            <v>2000</v>
          </cell>
          <cell r="HH316">
            <v>2000</v>
          </cell>
          <cell r="HI316">
            <v>2000</v>
          </cell>
          <cell r="HK316">
            <v>2000</v>
          </cell>
          <cell r="HL316">
            <v>2000</v>
          </cell>
          <cell r="HN316">
            <v>2000</v>
          </cell>
          <cell r="HO316">
            <v>2000</v>
          </cell>
          <cell r="HQ316">
            <v>2000</v>
          </cell>
          <cell r="HR316">
            <v>2000</v>
          </cell>
          <cell r="HT316">
            <v>2000</v>
          </cell>
          <cell r="HU316">
            <v>2000</v>
          </cell>
          <cell r="HW316">
            <v>2000</v>
          </cell>
          <cell r="HX316">
            <v>2000</v>
          </cell>
          <cell r="HZ316">
            <v>2000</v>
          </cell>
          <cell r="IA316">
            <v>2000</v>
          </cell>
          <cell r="IC316">
            <v>2000</v>
          </cell>
          <cell r="ID316">
            <v>2000</v>
          </cell>
          <cell r="IF316">
            <v>2000</v>
          </cell>
        </row>
        <row r="317">
          <cell r="GP317" t="str">
            <v>STG GSU - Siemens SST-900</v>
          </cell>
          <cell r="GQ317">
            <v>2000</v>
          </cell>
          <cell r="GS317">
            <v>2000</v>
          </cell>
          <cell r="GT317">
            <v>2000</v>
          </cell>
          <cell r="GV317">
            <v>2000</v>
          </cell>
          <cell r="GW317">
            <v>2000</v>
          </cell>
          <cell r="GY317">
            <v>2000</v>
          </cell>
          <cell r="GZ317">
            <v>2000</v>
          </cell>
          <cell r="HB317">
            <v>2000</v>
          </cell>
          <cell r="HC317">
            <v>2000</v>
          </cell>
          <cell r="HE317">
            <v>2000</v>
          </cell>
          <cell r="HF317">
            <v>2000</v>
          </cell>
          <cell r="HH317">
            <v>2000</v>
          </cell>
          <cell r="HI317">
            <v>2000</v>
          </cell>
          <cell r="HK317">
            <v>2000</v>
          </cell>
          <cell r="HL317">
            <v>2000</v>
          </cell>
          <cell r="HN317">
            <v>2000</v>
          </cell>
          <cell r="HO317">
            <v>2000</v>
          </cell>
          <cell r="HQ317">
            <v>2000</v>
          </cell>
          <cell r="HR317">
            <v>2000</v>
          </cell>
          <cell r="HT317">
            <v>2000</v>
          </cell>
          <cell r="HU317">
            <v>2000</v>
          </cell>
          <cell r="HW317">
            <v>2000</v>
          </cell>
          <cell r="HX317">
            <v>2000</v>
          </cell>
          <cell r="HZ317">
            <v>2000</v>
          </cell>
          <cell r="IA317">
            <v>2000</v>
          </cell>
          <cell r="IC317">
            <v>2000</v>
          </cell>
          <cell r="ID317">
            <v>2000</v>
          </cell>
          <cell r="IF317">
            <v>2000</v>
          </cell>
        </row>
        <row r="318">
          <cell r="GP318" t="str">
            <v>STG GSU - Two Case, Double Flow</v>
          </cell>
          <cell r="GQ318">
            <v>2000</v>
          </cell>
          <cell r="GS318">
            <v>2000</v>
          </cell>
          <cell r="GT318">
            <v>2000</v>
          </cell>
          <cell r="GV318">
            <v>2000</v>
          </cell>
          <cell r="GW318">
            <v>2000</v>
          </cell>
          <cell r="GY318">
            <v>2000</v>
          </cell>
          <cell r="GZ318">
            <v>2000</v>
          </cell>
          <cell r="HB318">
            <v>2000</v>
          </cell>
          <cell r="HC318">
            <v>2000</v>
          </cell>
          <cell r="HE318">
            <v>2000</v>
          </cell>
          <cell r="HF318">
            <v>2000</v>
          </cell>
          <cell r="HH318">
            <v>2000</v>
          </cell>
          <cell r="HI318">
            <v>2000</v>
          </cell>
          <cell r="HK318">
            <v>2000</v>
          </cell>
          <cell r="HL318">
            <v>2000</v>
          </cell>
          <cell r="HN318">
            <v>2000</v>
          </cell>
          <cell r="HO318">
            <v>2000</v>
          </cell>
          <cell r="HQ318">
            <v>2000</v>
          </cell>
          <cell r="HR318">
            <v>2000</v>
          </cell>
          <cell r="HT318">
            <v>2000</v>
          </cell>
          <cell r="HU318">
            <v>2000</v>
          </cell>
          <cell r="HW318">
            <v>2000</v>
          </cell>
          <cell r="HX318">
            <v>2000</v>
          </cell>
          <cell r="HZ318">
            <v>2000</v>
          </cell>
          <cell r="IA318">
            <v>2000</v>
          </cell>
          <cell r="IC318">
            <v>2000</v>
          </cell>
          <cell r="ID318">
            <v>2000</v>
          </cell>
          <cell r="IF318">
            <v>2000</v>
          </cell>
        </row>
        <row r="319">
          <cell r="GP319" t="str">
            <v>STG GSU - Two Case, Single Flow</v>
          </cell>
          <cell r="GQ319">
            <v>1000</v>
          </cell>
          <cell r="GS319">
            <v>1000</v>
          </cell>
          <cell r="GT319">
            <v>1000</v>
          </cell>
          <cell r="GV319">
            <v>1000</v>
          </cell>
          <cell r="GW319">
            <v>1000</v>
          </cell>
          <cell r="GY319">
            <v>1000</v>
          </cell>
          <cell r="GZ319">
            <v>1000</v>
          </cell>
          <cell r="HB319">
            <v>1000</v>
          </cell>
          <cell r="HC319">
            <v>1000</v>
          </cell>
          <cell r="HE319">
            <v>1000</v>
          </cell>
          <cell r="HF319">
            <v>1000</v>
          </cell>
          <cell r="HH319">
            <v>1000</v>
          </cell>
          <cell r="HI319">
            <v>1000</v>
          </cell>
          <cell r="HK319">
            <v>1000</v>
          </cell>
          <cell r="HL319">
            <v>1000</v>
          </cell>
          <cell r="HN319">
            <v>1000</v>
          </cell>
          <cell r="HO319">
            <v>1000</v>
          </cell>
          <cell r="HQ319">
            <v>1000</v>
          </cell>
          <cell r="HR319">
            <v>1000</v>
          </cell>
          <cell r="HT319">
            <v>1000</v>
          </cell>
          <cell r="HU319">
            <v>1000</v>
          </cell>
          <cell r="HW319">
            <v>1000</v>
          </cell>
          <cell r="HX319">
            <v>1000</v>
          </cell>
          <cell r="HZ319">
            <v>1000</v>
          </cell>
          <cell r="IA319">
            <v>1000</v>
          </cell>
          <cell r="IC319">
            <v>1000</v>
          </cell>
          <cell r="ID319">
            <v>1000</v>
          </cell>
          <cell r="IF319">
            <v>1000</v>
          </cell>
        </row>
        <row r="320">
          <cell r="GP320" t="str">
            <v xml:space="preserve">STG GSU - </v>
          </cell>
          <cell r="GS320">
            <v>0</v>
          </cell>
          <cell r="GV320">
            <v>0</v>
          </cell>
          <cell r="GY320">
            <v>0</v>
          </cell>
          <cell r="HB320">
            <v>0</v>
          </cell>
          <cell r="HE320">
            <v>0</v>
          </cell>
          <cell r="HH320">
            <v>0</v>
          </cell>
          <cell r="HK320">
            <v>0</v>
          </cell>
          <cell r="HN320">
            <v>0</v>
          </cell>
          <cell r="HQ320">
            <v>0</v>
          </cell>
          <cell r="HT320">
            <v>0</v>
          </cell>
          <cell r="HW320">
            <v>0</v>
          </cell>
          <cell r="HZ320">
            <v>0</v>
          </cell>
          <cell r="IC320">
            <v>0</v>
          </cell>
          <cell r="IF320">
            <v>0</v>
          </cell>
        </row>
        <row r="321">
          <cell r="GP321" t="str">
            <v xml:space="preserve">STG GSU - </v>
          </cell>
          <cell r="GS321">
            <v>0</v>
          </cell>
          <cell r="GV321">
            <v>0</v>
          </cell>
          <cell r="GY321">
            <v>0</v>
          </cell>
          <cell r="HB321">
            <v>0</v>
          </cell>
          <cell r="HE321">
            <v>0</v>
          </cell>
          <cell r="HH321">
            <v>0</v>
          </cell>
          <cell r="HK321">
            <v>0</v>
          </cell>
          <cell r="HN321">
            <v>0</v>
          </cell>
          <cell r="HQ321">
            <v>0</v>
          </cell>
          <cell r="HT321">
            <v>0</v>
          </cell>
          <cell r="HW321">
            <v>0</v>
          </cell>
          <cell r="HZ321">
            <v>0</v>
          </cell>
          <cell r="IC321">
            <v>0</v>
          </cell>
          <cell r="IF321">
            <v>0</v>
          </cell>
        </row>
        <row r="322">
          <cell r="GP322" t="str">
            <v xml:space="preserve">STG GSU - </v>
          </cell>
          <cell r="GS322">
            <v>0</v>
          </cell>
          <cell r="GV322">
            <v>0</v>
          </cell>
          <cell r="GY322">
            <v>0</v>
          </cell>
          <cell r="HB322">
            <v>0</v>
          </cell>
          <cell r="HE322">
            <v>0</v>
          </cell>
          <cell r="HH322">
            <v>0</v>
          </cell>
          <cell r="HK322">
            <v>0</v>
          </cell>
          <cell r="HN322">
            <v>0</v>
          </cell>
          <cell r="HQ322">
            <v>0</v>
          </cell>
          <cell r="HT322">
            <v>0</v>
          </cell>
          <cell r="HW322">
            <v>0</v>
          </cell>
          <cell r="HZ322">
            <v>0</v>
          </cell>
          <cell r="IC322">
            <v>0</v>
          </cell>
          <cell r="IF322">
            <v>0</v>
          </cell>
        </row>
        <row r="323">
          <cell r="GP323" t="str">
            <v xml:space="preserve">STG GSU - </v>
          </cell>
          <cell r="GS323">
            <v>0</v>
          </cell>
          <cell r="GV323">
            <v>0</v>
          </cell>
          <cell r="GY323">
            <v>0</v>
          </cell>
          <cell r="HB323">
            <v>0</v>
          </cell>
          <cell r="HE323">
            <v>0</v>
          </cell>
          <cell r="HH323">
            <v>0</v>
          </cell>
          <cell r="HK323">
            <v>0</v>
          </cell>
          <cell r="HN323">
            <v>0</v>
          </cell>
          <cell r="HQ323">
            <v>0</v>
          </cell>
          <cell r="HT323">
            <v>0</v>
          </cell>
          <cell r="HW323">
            <v>0</v>
          </cell>
          <cell r="HZ323">
            <v>0</v>
          </cell>
          <cell r="IC323">
            <v>0</v>
          </cell>
          <cell r="IF323">
            <v>0</v>
          </cell>
        </row>
        <row r="324">
          <cell r="GP324">
            <v>0</v>
          </cell>
          <cell r="GS324">
            <v>0</v>
          </cell>
          <cell r="GV324">
            <v>0</v>
          </cell>
          <cell r="GY324">
            <v>0</v>
          </cell>
          <cell r="HB324">
            <v>0</v>
          </cell>
          <cell r="HE324">
            <v>0</v>
          </cell>
          <cell r="HH324">
            <v>0</v>
          </cell>
          <cell r="HK324">
            <v>0</v>
          </cell>
          <cell r="HN324">
            <v>0</v>
          </cell>
          <cell r="HQ324">
            <v>0</v>
          </cell>
          <cell r="HT324">
            <v>0</v>
          </cell>
          <cell r="HW324">
            <v>0</v>
          </cell>
          <cell r="HZ324">
            <v>0</v>
          </cell>
          <cell r="IC324">
            <v>0</v>
          </cell>
          <cell r="IF324">
            <v>0</v>
          </cell>
        </row>
        <row r="325">
          <cell r="GP325">
            <v>0</v>
          </cell>
          <cell r="GS325">
            <v>0</v>
          </cell>
          <cell r="GV325">
            <v>0</v>
          </cell>
          <cell r="GY325">
            <v>0</v>
          </cell>
          <cell r="HB325">
            <v>0</v>
          </cell>
          <cell r="HE325">
            <v>0</v>
          </cell>
          <cell r="HH325">
            <v>0</v>
          </cell>
          <cell r="HK325">
            <v>0</v>
          </cell>
          <cell r="HN325">
            <v>0</v>
          </cell>
          <cell r="HQ325">
            <v>0</v>
          </cell>
          <cell r="HT325">
            <v>0</v>
          </cell>
          <cell r="HW325">
            <v>0</v>
          </cell>
          <cell r="HZ325">
            <v>0</v>
          </cell>
          <cell r="IC325">
            <v>0</v>
          </cell>
          <cell r="IF325">
            <v>0</v>
          </cell>
        </row>
        <row r="326">
          <cell r="GP326">
            <v>0</v>
          </cell>
          <cell r="GS326">
            <v>0</v>
          </cell>
          <cell r="GV326">
            <v>0</v>
          </cell>
          <cell r="GY326">
            <v>0</v>
          </cell>
          <cell r="HB326">
            <v>0</v>
          </cell>
          <cell r="HE326">
            <v>0</v>
          </cell>
          <cell r="HH326">
            <v>0</v>
          </cell>
          <cell r="HK326">
            <v>0</v>
          </cell>
          <cell r="HN326">
            <v>0</v>
          </cell>
          <cell r="HQ326">
            <v>0</v>
          </cell>
          <cell r="HT326">
            <v>0</v>
          </cell>
          <cell r="HW326">
            <v>0</v>
          </cell>
          <cell r="HZ326">
            <v>0</v>
          </cell>
          <cell r="IC326">
            <v>0</v>
          </cell>
          <cell r="IF326">
            <v>0</v>
          </cell>
        </row>
        <row r="327">
          <cell r="GP327">
            <v>0</v>
          </cell>
          <cell r="GS327">
            <v>0</v>
          </cell>
          <cell r="GV327">
            <v>0</v>
          </cell>
          <cell r="GY327">
            <v>0</v>
          </cell>
          <cell r="HB327">
            <v>0</v>
          </cell>
          <cell r="HE327">
            <v>0</v>
          </cell>
          <cell r="HH327">
            <v>0</v>
          </cell>
          <cell r="HK327">
            <v>0</v>
          </cell>
          <cell r="HN327">
            <v>0</v>
          </cell>
          <cell r="HQ327">
            <v>0</v>
          </cell>
          <cell r="HT327">
            <v>0</v>
          </cell>
          <cell r="HW327">
            <v>0</v>
          </cell>
          <cell r="HZ327">
            <v>0</v>
          </cell>
          <cell r="IC327">
            <v>0</v>
          </cell>
          <cell r="IF327">
            <v>0</v>
          </cell>
        </row>
        <row r="328">
          <cell r="GP328">
            <v>0</v>
          </cell>
          <cell r="GS328">
            <v>0</v>
          </cell>
          <cell r="GV328">
            <v>0</v>
          </cell>
          <cell r="GY328">
            <v>0</v>
          </cell>
          <cell r="HB328">
            <v>0</v>
          </cell>
          <cell r="HE328">
            <v>0</v>
          </cell>
          <cell r="HH328">
            <v>0</v>
          </cell>
          <cell r="HK328">
            <v>0</v>
          </cell>
          <cell r="HN328">
            <v>0</v>
          </cell>
          <cell r="HQ328">
            <v>0</v>
          </cell>
          <cell r="HT328">
            <v>0</v>
          </cell>
          <cell r="HW328">
            <v>0</v>
          </cell>
          <cell r="HZ328">
            <v>0</v>
          </cell>
          <cell r="IC328">
            <v>0</v>
          </cell>
          <cell r="IF328">
            <v>0</v>
          </cell>
        </row>
        <row r="329">
          <cell r="GP329">
            <v>0</v>
          </cell>
          <cell r="GS329">
            <v>0</v>
          </cell>
          <cell r="GV329">
            <v>0</v>
          </cell>
          <cell r="GY329">
            <v>0</v>
          </cell>
          <cell r="HB329">
            <v>0</v>
          </cell>
          <cell r="HE329">
            <v>0</v>
          </cell>
          <cell r="HH329">
            <v>0</v>
          </cell>
          <cell r="HK329">
            <v>0</v>
          </cell>
          <cell r="HN329">
            <v>0</v>
          </cell>
          <cell r="HQ329">
            <v>0</v>
          </cell>
          <cell r="HT329">
            <v>0</v>
          </cell>
          <cell r="HW329">
            <v>0</v>
          </cell>
          <cell r="HZ329">
            <v>0</v>
          </cell>
          <cell r="IC329">
            <v>0</v>
          </cell>
          <cell r="IF329">
            <v>0</v>
          </cell>
        </row>
        <row r="330">
          <cell r="GP330">
            <v>0</v>
          </cell>
          <cell r="GS330">
            <v>0</v>
          </cell>
          <cell r="GV330">
            <v>0</v>
          </cell>
          <cell r="GY330">
            <v>0</v>
          </cell>
          <cell r="HB330">
            <v>0</v>
          </cell>
          <cell r="HE330">
            <v>0</v>
          </cell>
          <cell r="HH330">
            <v>0</v>
          </cell>
          <cell r="HK330">
            <v>0</v>
          </cell>
          <cell r="HN330">
            <v>0</v>
          </cell>
          <cell r="HQ330">
            <v>0</v>
          </cell>
          <cell r="HT330">
            <v>0</v>
          </cell>
          <cell r="HW330">
            <v>0</v>
          </cell>
          <cell r="HZ330">
            <v>0</v>
          </cell>
          <cell r="IC330">
            <v>0</v>
          </cell>
          <cell r="IF330">
            <v>0</v>
          </cell>
        </row>
        <row r="331">
          <cell r="GP331">
            <v>0</v>
          </cell>
          <cell r="GS331">
            <v>0</v>
          </cell>
          <cell r="GV331">
            <v>0</v>
          </cell>
          <cell r="GY331">
            <v>0</v>
          </cell>
          <cell r="HB331">
            <v>0</v>
          </cell>
          <cell r="HE331">
            <v>0</v>
          </cell>
          <cell r="HH331">
            <v>0</v>
          </cell>
          <cell r="HK331">
            <v>0</v>
          </cell>
          <cell r="HN331">
            <v>0</v>
          </cell>
          <cell r="HQ331">
            <v>0</v>
          </cell>
          <cell r="HT331">
            <v>0</v>
          </cell>
          <cell r="HW331">
            <v>0</v>
          </cell>
          <cell r="HZ331">
            <v>0</v>
          </cell>
          <cell r="IC331">
            <v>0</v>
          </cell>
          <cell r="IF331">
            <v>0</v>
          </cell>
        </row>
        <row r="335">
          <cell r="GP335" t="str">
            <v>Description</v>
          </cell>
          <cell r="GS335">
            <v>1</v>
          </cell>
          <cell r="GV335">
            <v>2</v>
          </cell>
          <cell r="GY335">
            <v>3</v>
          </cell>
          <cell r="HB335">
            <v>4</v>
          </cell>
          <cell r="HE335">
            <v>5</v>
          </cell>
          <cell r="HH335">
            <v>6</v>
          </cell>
          <cell r="HK335">
            <v>7</v>
          </cell>
          <cell r="HN335">
            <v>8</v>
          </cell>
          <cell r="HQ335">
            <v>9</v>
          </cell>
          <cell r="HT335">
            <v>10</v>
          </cell>
          <cell r="HW335">
            <v>11</v>
          </cell>
          <cell r="HZ335">
            <v>12</v>
          </cell>
          <cell r="IC335">
            <v>13</v>
          </cell>
          <cell r="IF335">
            <v>14</v>
          </cell>
          <cell r="IG335">
            <v>15</v>
          </cell>
          <cell r="IH335">
            <v>16</v>
          </cell>
        </row>
        <row r="336">
          <cell r="GP336" t="str">
            <v>DCS - 2x1 7FA</v>
          </cell>
          <cell r="GQ336">
            <v>2000</v>
          </cell>
          <cell r="GS336">
            <v>2000</v>
          </cell>
          <cell r="GT336">
            <v>2000</v>
          </cell>
          <cell r="GV336">
            <v>2000</v>
          </cell>
          <cell r="GW336">
            <v>2000</v>
          </cell>
          <cell r="GY336">
            <v>2000</v>
          </cell>
          <cell r="GZ336">
            <v>2000</v>
          </cell>
          <cell r="HB336">
            <v>2000</v>
          </cell>
          <cell r="HC336">
            <v>2000</v>
          </cell>
          <cell r="HE336">
            <v>2000</v>
          </cell>
          <cell r="HF336">
            <v>2000</v>
          </cell>
          <cell r="HH336">
            <v>2000</v>
          </cell>
          <cell r="HI336">
            <v>2000</v>
          </cell>
          <cell r="HK336">
            <v>2000</v>
          </cell>
          <cell r="HL336">
            <v>2000</v>
          </cell>
          <cell r="HN336">
            <v>2000</v>
          </cell>
          <cell r="HO336">
            <v>2000</v>
          </cell>
          <cell r="HQ336">
            <v>2000</v>
          </cell>
          <cell r="HR336">
            <v>2000</v>
          </cell>
          <cell r="HT336">
            <v>2000</v>
          </cell>
          <cell r="HU336">
            <v>2000</v>
          </cell>
          <cell r="HW336">
            <v>2000</v>
          </cell>
          <cell r="HX336">
            <v>2000</v>
          </cell>
          <cell r="HZ336">
            <v>2000</v>
          </cell>
          <cell r="IA336">
            <v>2000</v>
          </cell>
          <cell r="IC336">
            <v>2000</v>
          </cell>
          <cell r="ID336">
            <v>2000</v>
          </cell>
          <cell r="IF336">
            <v>2000</v>
          </cell>
        </row>
        <row r="337">
          <cell r="GP337" t="str">
            <v>DCS - LMS100 - (4)</v>
          </cell>
          <cell r="GQ337">
            <v>2000</v>
          </cell>
          <cell r="GS337">
            <v>2000</v>
          </cell>
          <cell r="GT337">
            <v>2000</v>
          </cell>
          <cell r="GV337">
            <v>2000</v>
          </cell>
          <cell r="GW337">
            <v>2000</v>
          </cell>
          <cell r="GY337">
            <v>2000</v>
          </cell>
          <cell r="GZ337">
            <v>2000</v>
          </cell>
          <cell r="HB337">
            <v>2000</v>
          </cell>
          <cell r="HC337">
            <v>2000</v>
          </cell>
          <cell r="HE337">
            <v>2000</v>
          </cell>
          <cell r="HF337">
            <v>2000</v>
          </cell>
          <cell r="HH337">
            <v>2000</v>
          </cell>
          <cell r="HI337">
            <v>2000</v>
          </cell>
          <cell r="HK337">
            <v>2000</v>
          </cell>
          <cell r="HL337">
            <v>2000</v>
          </cell>
          <cell r="HN337">
            <v>2000</v>
          </cell>
          <cell r="HO337">
            <v>2000</v>
          </cell>
          <cell r="HQ337">
            <v>2000</v>
          </cell>
          <cell r="HR337">
            <v>2000</v>
          </cell>
          <cell r="HT337">
            <v>2000</v>
          </cell>
          <cell r="HU337">
            <v>2000</v>
          </cell>
          <cell r="HW337">
            <v>2000</v>
          </cell>
          <cell r="HX337">
            <v>2000</v>
          </cell>
          <cell r="HZ337">
            <v>2000</v>
          </cell>
          <cell r="IA337">
            <v>2000</v>
          </cell>
          <cell r="IC337">
            <v>2000</v>
          </cell>
          <cell r="ID337">
            <v>2000</v>
          </cell>
          <cell r="IF337">
            <v>2000</v>
          </cell>
        </row>
        <row r="338">
          <cell r="GP338" t="str">
            <v>DCS - Trent 60</v>
          </cell>
          <cell r="GQ338">
            <v>1000</v>
          </cell>
          <cell r="GS338">
            <v>1000</v>
          </cell>
          <cell r="GT338">
            <v>1000</v>
          </cell>
          <cell r="GV338">
            <v>1000</v>
          </cell>
          <cell r="GW338">
            <v>1000</v>
          </cell>
          <cell r="GY338">
            <v>1000</v>
          </cell>
          <cell r="GZ338">
            <v>1000</v>
          </cell>
          <cell r="HB338">
            <v>1000</v>
          </cell>
          <cell r="HC338">
            <v>1000</v>
          </cell>
          <cell r="HE338">
            <v>1000</v>
          </cell>
          <cell r="HF338">
            <v>1000</v>
          </cell>
          <cell r="HH338">
            <v>1000</v>
          </cell>
          <cell r="HI338">
            <v>1000</v>
          </cell>
          <cell r="HK338">
            <v>1000</v>
          </cell>
          <cell r="HL338">
            <v>1000</v>
          </cell>
          <cell r="HN338">
            <v>1000</v>
          </cell>
          <cell r="HO338">
            <v>1000</v>
          </cell>
          <cell r="HQ338">
            <v>1000</v>
          </cell>
          <cell r="HR338">
            <v>1000</v>
          </cell>
          <cell r="HT338">
            <v>1000</v>
          </cell>
          <cell r="HU338">
            <v>1000</v>
          </cell>
          <cell r="HW338">
            <v>1000</v>
          </cell>
          <cell r="HX338">
            <v>1000</v>
          </cell>
          <cell r="HZ338">
            <v>1000</v>
          </cell>
          <cell r="IA338">
            <v>1000</v>
          </cell>
          <cell r="IC338">
            <v>1000</v>
          </cell>
          <cell r="ID338">
            <v>1000</v>
          </cell>
          <cell r="IF338">
            <v>1000</v>
          </cell>
        </row>
        <row r="339">
          <cell r="GP339" t="str">
            <v>DCS - LM6000</v>
          </cell>
          <cell r="GQ339">
            <v>1000</v>
          </cell>
          <cell r="GS339">
            <v>1000</v>
          </cell>
          <cell r="GT339">
            <v>1000</v>
          </cell>
          <cell r="GV339">
            <v>1000</v>
          </cell>
          <cell r="GW339">
            <v>1000</v>
          </cell>
          <cell r="GY339">
            <v>1000</v>
          </cell>
          <cell r="GZ339">
            <v>1000</v>
          </cell>
          <cell r="HB339">
            <v>1000</v>
          </cell>
          <cell r="HC339">
            <v>1000</v>
          </cell>
          <cell r="HE339">
            <v>1000</v>
          </cell>
          <cell r="HF339">
            <v>1000</v>
          </cell>
          <cell r="HH339">
            <v>1000</v>
          </cell>
          <cell r="HI339">
            <v>1000</v>
          </cell>
          <cell r="HK339">
            <v>1000</v>
          </cell>
          <cell r="HL339">
            <v>1000</v>
          </cell>
          <cell r="HN339">
            <v>1000</v>
          </cell>
          <cell r="HO339">
            <v>1000</v>
          </cell>
          <cell r="HQ339">
            <v>1000</v>
          </cell>
          <cell r="HR339">
            <v>1000</v>
          </cell>
          <cell r="HT339">
            <v>1000</v>
          </cell>
          <cell r="HU339">
            <v>1000</v>
          </cell>
          <cell r="HW339">
            <v>1000</v>
          </cell>
          <cell r="HX339">
            <v>1000</v>
          </cell>
          <cell r="HZ339">
            <v>1000</v>
          </cell>
          <cell r="IA339">
            <v>1000</v>
          </cell>
          <cell r="IC339">
            <v>1000</v>
          </cell>
          <cell r="ID339">
            <v>1000</v>
          </cell>
          <cell r="IF339">
            <v>1000</v>
          </cell>
        </row>
        <row r="340">
          <cell r="GP340" t="str">
            <v>DCS - GE 7EA (7)</v>
          </cell>
          <cell r="GQ340">
            <v>1000</v>
          </cell>
          <cell r="GS340">
            <v>1000</v>
          </cell>
          <cell r="GT340">
            <v>1000</v>
          </cell>
          <cell r="GV340">
            <v>1000</v>
          </cell>
          <cell r="GW340">
            <v>1000</v>
          </cell>
          <cell r="GY340">
            <v>1000</v>
          </cell>
          <cell r="GZ340">
            <v>1000</v>
          </cell>
          <cell r="HB340">
            <v>1000</v>
          </cell>
          <cell r="HC340">
            <v>1000</v>
          </cell>
          <cell r="HE340">
            <v>1000</v>
          </cell>
          <cell r="HF340">
            <v>1000</v>
          </cell>
          <cell r="HH340">
            <v>1000</v>
          </cell>
          <cell r="HI340">
            <v>1000</v>
          </cell>
          <cell r="HK340">
            <v>1000</v>
          </cell>
          <cell r="HL340">
            <v>1000</v>
          </cell>
          <cell r="HN340">
            <v>1000</v>
          </cell>
          <cell r="HO340">
            <v>1000</v>
          </cell>
          <cell r="HQ340">
            <v>1000</v>
          </cell>
          <cell r="HR340">
            <v>1000</v>
          </cell>
          <cell r="HT340">
            <v>1000</v>
          </cell>
          <cell r="HU340">
            <v>1000</v>
          </cell>
          <cell r="HW340">
            <v>1000</v>
          </cell>
          <cell r="HX340">
            <v>1000</v>
          </cell>
          <cell r="HZ340">
            <v>1000</v>
          </cell>
          <cell r="IA340">
            <v>1000</v>
          </cell>
          <cell r="IC340">
            <v>1000</v>
          </cell>
          <cell r="ID340">
            <v>1000</v>
          </cell>
          <cell r="IF340">
            <v>1000</v>
          </cell>
        </row>
        <row r="341">
          <cell r="GP341" t="str">
            <v>DCS - 3x1 7FA</v>
          </cell>
          <cell r="GQ341">
            <v>2000</v>
          </cell>
          <cell r="GS341">
            <v>2000</v>
          </cell>
          <cell r="GT341">
            <v>2000</v>
          </cell>
          <cell r="GV341">
            <v>2000</v>
          </cell>
          <cell r="GW341">
            <v>2000</v>
          </cell>
          <cell r="GY341">
            <v>2000</v>
          </cell>
          <cell r="GZ341">
            <v>2000</v>
          </cell>
          <cell r="HB341">
            <v>2000</v>
          </cell>
          <cell r="HC341">
            <v>2000</v>
          </cell>
          <cell r="HE341">
            <v>2000</v>
          </cell>
          <cell r="HF341">
            <v>2000</v>
          </cell>
          <cell r="HH341">
            <v>2000</v>
          </cell>
          <cell r="HI341">
            <v>2000</v>
          </cell>
          <cell r="HK341">
            <v>2000</v>
          </cell>
          <cell r="HL341">
            <v>2000</v>
          </cell>
          <cell r="HN341">
            <v>2000</v>
          </cell>
          <cell r="HO341">
            <v>2000</v>
          </cell>
          <cell r="HQ341">
            <v>2000</v>
          </cell>
          <cell r="HR341">
            <v>2000</v>
          </cell>
          <cell r="HT341">
            <v>2000</v>
          </cell>
          <cell r="HU341">
            <v>2000</v>
          </cell>
          <cell r="HW341">
            <v>2000</v>
          </cell>
          <cell r="HX341">
            <v>2000</v>
          </cell>
          <cell r="HZ341">
            <v>2000</v>
          </cell>
          <cell r="IA341">
            <v>2000</v>
          </cell>
          <cell r="IC341">
            <v>2000</v>
          </cell>
          <cell r="ID341">
            <v>2000</v>
          </cell>
          <cell r="IF341">
            <v>2000</v>
          </cell>
        </row>
        <row r="342">
          <cell r="GP342" t="str">
            <v>3x0 Mark VI</v>
          </cell>
          <cell r="GQ342">
            <v>2000</v>
          </cell>
          <cell r="GS342">
            <v>2000</v>
          </cell>
          <cell r="GT342">
            <v>2000</v>
          </cell>
          <cell r="GV342">
            <v>2000</v>
          </cell>
          <cell r="GW342">
            <v>2000</v>
          </cell>
          <cell r="GY342">
            <v>2000</v>
          </cell>
          <cell r="GZ342">
            <v>2000</v>
          </cell>
          <cell r="HB342">
            <v>2000</v>
          </cell>
          <cell r="HC342">
            <v>2000</v>
          </cell>
          <cell r="HE342">
            <v>2000</v>
          </cell>
          <cell r="HF342">
            <v>2000</v>
          </cell>
          <cell r="HH342">
            <v>2000</v>
          </cell>
          <cell r="HI342">
            <v>2000</v>
          </cell>
          <cell r="HK342">
            <v>2000</v>
          </cell>
          <cell r="HL342">
            <v>2000</v>
          </cell>
          <cell r="HN342">
            <v>2000</v>
          </cell>
          <cell r="HO342">
            <v>2000</v>
          </cell>
          <cell r="HQ342">
            <v>2000</v>
          </cell>
          <cell r="HR342">
            <v>2000</v>
          </cell>
          <cell r="HT342">
            <v>2000</v>
          </cell>
          <cell r="HU342">
            <v>2000</v>
          </cell>
          <cell r="HW342">
            <v>2000</v>
          </cell>
          <cell r="HX342">
            <v>2000</v>
          </cell>
          <cell r="HZ342">
            <v>2000</v>
          </cell>
          <cell r="IA342">
            <v>2000</v>
          </cell>
          <cell r="IC342">
            <v>2000</v>
          </cell>
          <cell r="ID342">
            <v>2000</v>
          </cell>
          <cell r="IF342">
            <v>2000</v>
          </cell>
        </row>
        <row r="343">
          <cell r="GP343" t="str">
            <v>DCS - 4x2 7FA</v>
          </cell>
          <cell r="GQ343">
            <v>3000</v>
          </cell>
          <cell r="GS343">
            <v>3000</v>
          </cell>
          <cell r="GT343">
            <v>3000</v>
          </cell>
          <cell r="GV343">
            <v>3000</v>
          </cell>
          <cell r="GW343">
            <v>3000</v>
          </cell>
          <cell r="GY343">
            <v>3000</v>
          </cell>
          <cell r="GZ343">
            <v>3000</v>
          </cell>
          <cell r="HB343">
            <v>3000</v>
          </cell>
          <cell r="HC343">
            <v>3000</v>
          </cell>
          <cell r="HE343">
            <v>3000</v>
          </cell>
          <cell r="HF343">
            <v>3000</v>
          </cell>
          <cell r="HH343">
            <v>3000</v>
          </cell>
          <cell r="HI343">
            <v>3000</v>
          </cell>
          <cell r="HK343">
            <v>3000</v>
          </cell>
          <cell r="HL343">
            <v>3000</v>
          </cell>
          <cell r="HN343">
            <v>3000</v>
          </cell>
          <cell r="HO343">
            <v>3000</v>
          </cell>
          <cell r="HQ343">
            <v>3000</v>
          </cell>
          <cell r="HR343">
            <v>3000</v>
          </cell>
          <cell r="HT343">
            <v>3000</v>
          </cell>
          <cell r="HU343">
            <v>3000</v>
          </cell>
          <cell r="HW343">
            <v>3000</v>
          </cell>
          <cell r="HX343">
            <v>3000</v>
          </cell>
          <cell r="HZ343">
            <v>3000</v>
          </cell>
          <cell r="IA343">
            <v>3000</v>
          </cell>
          <cell r="IC343">
            <v>3000</v>
          </cell>
          <cell r="ID343">
            <v>3000</v>
          </cell>
          <cell r="IF343">
            <v>3000</v>
          </cell>
        </row>
        <row r="344">
          <cell r="GP344" t="str">
            <v>DCS - GE 7EA (1)</v>
          </cell>
          <cell r="GQ344">
            <v>1000</v>
          </cell>
          <cell r="GS344">
            <v>1000</v>
          </cell>
          <cell r="GT344">
            <v>1000</v>
          </cell>
          <cell r="GV344">
            <v>1000</v>
          </cell>
          <cell r="GW344">
            <v>1000</v>
          </cell>
          <cell r="GY344">
            <v>1000</v>
          </cell>
          <cell r="GZ344">
            <v>1000</v>
          </cell>
          <cell r="HB344">
            <v>1000</v>
          </cell>
          <cell r="HC344">
            <v>1000</v>
          </cell>
          <cell r="HE344">
            <v>1000</v>
          </cell>
          <cell r="HF344">
            <v>1000</v>
          </cell>
          <cell r="HH344">
            <v>1000</v>
          </cell>
          <cell r="HI344">
            <v>1000</v>
          </cell>
          <cell r="HK344">
            <v>1000</v>
          </cell>
          <cell r="HL344">
            <v>1000</v>
          </cell>
          <cell r="HN344">
            <v>1000</v>
          </cell>
          <cell r="HO344">
            <v>1000</v>
          </cell>
          <cell r="HQ344">
            <v>1000</v>
          </cell>
          <cell r="HR344">
            <v>1000</v>
          </cell>
          <cell r="HT344">
            <v>1000</v>
          </cell>
          <cell r="HU344">
            <v>1000</v>
          </cell>
          <cell r="HW344">
            <v>1000</v>
          </cell>
          <cell r="HX344">
            <v>1000</v>
          </cell>
          <cell r="HZ344">
            <v>1000</v>
          </cell>
          <cell r="IA344">
            <v>1000</v>
          </cell>
          <cell r="IC344">
            <v>1000</v>
          </cell>
          <cell r="ID344">
            <v>1000</v>
          </cell>
          <cell r="IF344">
            <v>1000</v>
          </cell>
        </row>
        <row r="345">
          <cell r="GP345" t="str">
            <v>DCS - 4x0 7FA</v>
          </cell>
          <cell r="GQ345">
            <v>1000</v>
          </cell>
          <cell r="GS345">
            <v>1000</v>
          </cell>
          <cell r="GT345">
            <v>1000</v>
          </cell>
          <cell r="GV345">
            <v>1000</v>
          </cell>
          <cell r="GW345">
            <v>1000</v>
          </cell>
          <cell r="GY345">
            <v>1000</v>
          </cell>
          <cell r="GZ345">
            <v>1000</v>
          </cell>
          <cell r="HB345">
            <v>1000</v>
          </cell>
          <cell r="HC345">
            <v>1000</v>
          </cell>
          <cell r="HE345">
            <v>1000</v>
          </cell>
          <cell r="HF345">
            <v>1000</v>
          </cell>
          <cell r="HH345">
            <v>1000</v>
          </cell>
          <cell r="HI345">
            <v>1000</v>
          </cell>
          <cell r="HK345">
            <v>1000</v>
          </cell>
          <cell r="HL345">
            <v>1000</v>
          </cell>
          <cell r="HN345">
            <v>1000</v>
          </cell>
          <cell r="HO345">
            <v>1000</v>
          </cell>
          <cell r="HQ345">
            <v>1000</v>
          </cell>
          <cell r="HR345">
            <v>1000</v>
          </cell>
          <cell r="HT345">
            <v>1000</v>
          </cell>
          <cell r="HU345">
            <v>1000</v>
          </cell>
          <cell r="HW345">
            <v>1000</v>
          </cell>
          <cell r="HX345">
            <v>1000</v>
          </cell>
          <cell r="HZ345">
            <v>1000</v>
          </cell>
          <cell r="IA345">
            <v>1000</v>
          </cell>
          <cell r="IC345">
            <v>1000</v>
          </cell>
          <cell r="ID345">
            <v>1000</v>
          </cell>
          <cell r="IF345">
            <v>1000</v>
          </cell>
        </row>
        <row r="346">
          <cell r="GP346" t="str">
            <v>DCS - 2x0 7FA</v>
          </cell>
          <cell r="GQ346">
            <v>1000</v>
          </cell>
          <cell r="GS346">
            <v>1000</v>
          </cell>
          <cell r="GT346">
            <v>1000</v>
          </cell>
          <cell r="GV346">
            <v>1000</v>
          </cell>
          <cell r="GW346">
            <v>1000</v>
          </cell>
          <cell r="GY346">
            <v>1000</v>
          </cell>
          <cell r="GZ346">
            <v>1000</v>
          </cell>
          <cell r="HB346">
            <v>1000</v>
          </cell>
          <cell r="HC346">
            <v>1000</v>
          </cell>
          <cell r="HE346">
            <v>1000</v>
          </cell>
          <cell r="HF346">
            <v>1000</v>
          </cell>
          <cell r="HH346">
            <v>1000</v>
          </cell>
          <cell r="HI346">
            <v>1000</v>
          </cell>
          <cell r="HK346">
            <v>1000</v>
          </cell>
          <cell r="HL346">
            <v>1000</v>
          </cell>
          <cell r="HN346">
            <v>1000</v>
          </cell>
          <cell r="HO346">
            <v>1000</v>
          </cell>
          <cell r="HQ346">
            <v>1000</v>
          </cell>
          <cell r="HR346">
            <v>1000</v>
          </cell>
          <cell r="HT346">
            <v>1000</v>
          </cell>
          <cell r="HU346">
            <v>1000</v>
          </cell>
          <cell r="HW346">
            <v>1000</v>
          </cell>
          <cell r="HX346">
            <v>1000</v>
          </cell>
          <cell r="HZ346">
            <v>1000</v>
          </cell>
          <cell r="IA346">
            <v>1000</v>
          </cell>
          <cell r="IC346">
            <v>1000</v>
          </cell>
          <cell r="ID346">
            <v>1000</v>
          </cell>
          <cell r="IF346">
            <v>1000</v>
          </cell>
        </row>
        <row r="347">
          <cell r="GP347" t="str">
            <v>DCS - 3x0 7FA</v>
          </cell>
          <cell r="GQ347">
            <v>1000</v>
          </cell>
          <cell r="GS347">
            <v>1000</v>
          </cell>
          <cell r="GT347">
            <v>1000</v>
          </cell>
          <cell r="GV347">
            <v>1000</v>
          </cell>
          <cell r="GW347">
            <v>1000</v>
          </cell>
          <cell r="GY347">
            <v>1000</v>
          </cell>
          <cell r="GZ347">
            <v>1000</v>
          </cell>
          <cell r="HB347">
            <v>1000</v>
          </cell>
          <cell r="HC347">
            <v>1000</v>
          </cell>
          <cell r="HE347">
            <v>1000</v>
          </cell>
          <cell r="HF347">
            <v>1000</v>
          </cell>
          <cell r="HH347">
            <v>1000</v>
          </cell>
          <cell r="HI347">
            <v>1000</v>
          </cell>
          <cell r="HK347">
            <v>1000</v>
          </cell>
          <cell r="HL347">
            <v>1000</v>
          </cell>
          <cell r="HN347">
            <v>1000</v>
          </cell>
          <cell r="HO347">
            <v>1000</v>
          </cell>
          <cell r="HQ347">
            <v>1000</v>
          </cell>
          <cell r="HR347">
            <v>1000</v>
          </cell>
          <cell r="HT347">
            <v>1000</v>
          </cell>
          <cell r="HU347">
            <v>1000</v>
          </cell>
          <cell r="HW347">
            <v>1000</v>
          </cell>
          <cell r="HX347">
            <v>1000</v>
          </cell>
          <cell r="HZ347">
            <v>1000</v>
          </cell>
          <cell r="IA347">
            <v>1000</v>
          </cell>
          <cell r="IC347">
            <v>1000</v>
          </cell>
          <cell r="ID347">
            <v>1000</v>
          </cell>
          <cell r="IF347">
            <v>1000</v>
          </cell>
        </row>
        <row r="348">
          <cell r="GP348" t="str">
            <v>DCS - LMS100 - (5)</v>
          </cell>
          <cell r="GQ348">
            <v>2000</v>
          </cell>
          <cell r="GS348">
            <v>2000</v>
          </cell>
          <cell r="GT348">
            <v>2000</v>
          </cell>
          <cell r="GV348">
            <v>2000</v>
          </cell>
          <cell r="GW348">
            <v>2000</v>
          </cell>
          <cell r="GY348">
            <v>2000</v>
          </cell>
          <cell r="GZ348">
            <v>2000</v>
          </cell>
          <cell r="HB348">
            <v>2000</v>
          </cell>
          <cell r="HC348">
            <v>2000</v>
          </cell>
          <cell r="HE348">
            <v>2000</v>
          </cell>
          <cell r="HF348">
            <v>2000</v>
          </cell>
          <cell r="HH348">
            <v>2000</v>
          </cell>
          <cell r="HI348">
            <v>2000</v>
          </cell>
          <cell r="HK348">
            <v>2000</v>
          </cell>
          <cell r="HL348">
            <v>2000</v>
          </cell>
          <cell r="HN348">
            <v>2000</v>
          </cell>
          <cell r="HO348">
            <v>2000</v>
          </cell>
          <cell r="HQ348">
            <v>2000</v>
          </cell>
          <cell r="HR348">
            <v>2000</v>
          </cell>
          <cell r="HT348">
            <v>2000</v>
          </cell>
          <cell r="HU348">
            <v>2000</v>
          </cell>
          <cell r="HW348">
            <v>2000</v>
          </cell>
          <cell r="HX348">
            <v>2000</v>
          </cell>
          <cell r="HZ348">
            <v>2000</v>
          </cell>
          <cell r="IA348">
            <v>2000</v>
          </cell>
          <cell r="IC348">
            <v>2000</v>
          </cell>
          <cell r="ID348">
            <v>2000</v>
          </cell>
          <cell r="IF348">
            <v>2000</v>
          </cell>
        </row>
        <row r="349">
          <cell r="GP349" t="str">
            <v>DCS - LMS100 Upgrade Existing</v>
          </cell>
          <cell r="GS349">
            <v>0</v>
          </cell>
          <cell r="GV349">
            <v>0</v>
          </cell>
          <cell r="GY349">
            <v>0</v>
          </cell>
          <cell r="HB349">
            <v>0</v>
          </cell>
          <cell r="HE349">
            <v>0</v>
          </cell>
          <cell r="HH349">
            <v>0</v>
          </cell>
          <cell r="HK349">
            <v>0</v>
          </cell>
          <cell r="HN349">
            <v>0</v>
          </cell>
          <cell r="HQ349">
            <v>0</v>
          </cell>
          <cell r="HT349">
            <v>0</v>
          </cell>
          <cell r="HW349">
            <v>0</v>
          </cell>
          <cell r="HZ349">
            <v>0</v>
          </cell>
          <cell r="IC349">
            <v>0</v>
          </cell>
          <cell r="IF349">
            <v>0</v>
          </cell>
        </row>
        <row r="350">
          <cell r="GP350" t="str">
            <v xml:space="preserve">DCS - 1x1 F </v>
          </cell>
          <cell r="GQ350">
            <v>2000</v>
          </cell>
          <cell r="GS350">
            <v>2000</v>
          </cell>
          <cell r="GT350">
            <v>2000</v>
          </cell>
          <cell r="GV350">
            <v>2000</v>
          </cell>
          <cell r="GW350">
            <v>2000</v>
          </cell>
          <cell r="GY350">
            <v>2000</v>
          </cell>
          <cell r="GZ350">
            <v>2000</v>
          </cell>
          <cell r="HB350">
            <v>2000</v>
          </cell>
          <cell r="HC350">
            <v>2000</v>
          </cell>
          <cell r="HE350">
            <v>2000</v>
          </cell>
          <cell r="HF350">
            <v>2000</v>
          </cell>
          <cell r="HH350">
            <v>2000</v>
          </cell>
          <cell r="HI350">
            <v>2000</v>
          </cell>
          <cell r="HK350">
            <v>2000</v>
          </cell>
          <cell r="HL350">
            <v>2000</v>
          </cell>
          <cell r="HN350">
            <v>2000</v>
          </cell>
          <cell r="HO350">
            <v>2000</v>
          </cell>
          <cell r="HQ350">
            <v>2000</v>
          </cell>
          <cell r="HR350">
            <v>2000</v>
          </cell>
          <cell r="HT350">
            <v>2000</v>
          </cell>
          <cell r="HU350">
            <v>2000</v>
          </cell>
          <cell r="HW350">
            <v>2000</v>
          </cell>
          <cell r="HX350">
            <v>2000</v>
          </cell>
          <cell r="HZ350">
            <v>2000</v>
          </cell>
          <cell r="IA350">
            <v>2000</v>
          </cell>
          <cell r="IC350">
            <v>2000</v>
          </cell>
          <cell r="ID350">
            <v>2000</v>
          </cell>
          <cell r="IF350">
            <v>2000</v>
          </cell>
        </row>
      </sheetData>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8.bin"/><Relationship Id="rId1" Type="http://schemas.openxmlformats.org/officeDocument/2006/relationships/hyperlink" Target="https://www.solar.com/learn/federal-solar-tax-credit-steps-down/"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ipa.illinois.gov/content/dam/soi/en/web/ipa/documents/20241022-600pm-appendix-e-aurora-report-1-19-24.pdf"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4.xml.rels><?xml version="1.0" encoding="UTF-8" standalone="yes"?>
<Relationships xmlns="http://schemas.openxmlformats.org/package/2006/relationships"><Relationship Id="rId3" Type="http://schemas.openxmlformats.org/officeDocument/2006/relationships/hyperlink" Target="https://doi.org/10.2172/1891204" TargetMode="External"/><Relationship Id="rId7" Type="http://schemas.openxmlformats.org/officeDocument/2006/relationships/printerSettings" Target="../printerSettings/printerSettings25.bin"/><Relationship Id="rId2" Type="http://schemas.openxmlformats.org/officeDocument/2006/relationships/hyperlink" Target="https://doi.org/10.2172/1891204" TargetMode="External"/><Relationship Id="rId1" Type="http://schemas.openxmlformats.org/officeDocument/2006/relationships/hyperlink" Target="https://atb.nrel.gov/electricity/2022/utility-scale_battery_storage" TargetMode="External"/><Relationship Id="rId6" Type="http://schemas.openxmlformats.org/officeDocument/2006/relationships/hyperlink" Target="https://www.nrel.gov/docs/fy23osti/85332.pdf" TargetMode="External"/><Relationship Id="rId5" Type="http://schemas.openxmlformats.org/officeDocument/2006/relationships/hyperlink" Target="https://www.nrel.gov/docs/fy23osti/85332.pdf" TargetMode="External"/><Relationship Id="rId4" Type="http://schemas.openxmlformats.org/officeDocument/2006/relationships/hyperlink" Target="https://www.nrel.gov/docs/fy23osti/85332.pdf"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doi.org/10.2172/1891204" TargetMode="External"/><Relationship Id="rId2" Type="http://schemas.openxmlformats.org/officeDocument/2006/relationships/hyperlink" Target="https://doi.org/10.2172/1891204" TargetMode="External"/><Relationship Id="rId1" Type="http://schemas.openxmlformats.org/officeDocument/2006/relationships/hyperlink" Target="https://atb.nrel.gov/electricity/2022/commercial_battery_storage" TargetMode="External"/><Relationship Id="rId6" Type="http://schemas.openxmlformats.org/officeDocument/2006/relationships/printerSettings" Target="../printerSettings/printerSettings26.bin"/><Relationship Id="rId5" Type="http://schemas.openxmlformats.org/officeDocument/2006/relationships/hyperlink" Target="https://www.nrel.gov/docs/fy21osti/78694.pdf" TargetMode="External"/><Relationship Id="rId4" Type="http://schemas.openxmlformats.org/officeDocument/2006/relationships/hyperlink" Target="https://www.nrel.gov/docs/fy21osti/78694.pdf" TargetMode="External"/></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27.bin"/><Relationship Id="rId3" Type="http://schemas.openxmlformats.org/officeDocument/2006/relationships/hyperlink" Target="https://www.nrel.gov/docs/fy21osti/78694.pdf" TargetMode="External"/><Relationship Id="rId7" Type="http://schemas.openxmlformats.org/officeDocument/2006/relationships/hyperlink" Target="https://www.nrel.gov/docs/fy21osti/78694.pdf" TargetMode="External"/><Relationship Id="rId2" Type="http://schemas.openxmlformats.org/officeDocument/2006/relationships/hyperlink" Target="https://www.nrel.gov/docs/fy21osti/78694.pdf" TargetMode="External"/><Relationship Id="rId1" Type="http://schemas.openxmlformats.org/officeDocument/2006/relationships/hyperlink" Target="https://atb.nrel.gov/electricity/2022/residential_battery_storage" TargetMode="External"/><Relationship Id="rId6" Type="http://schemas.openxmlformats.org/officeDocument/2006/relationships/hyperlink" Target="https://www.nrel.gov/docs/fy21osti/78694.pdf" TargetMode="External"/><Relationship Id="rId5" Type="http://schemas.openxmlformats.org/officeDocument/2006/relationships/hyperlink" Target="https://doi.org/10.2172/1891204" TargetMode="External"/><Relationship Id="rId4" Type="http://schemas.openxmlformats.org/officeDocument/2006/relationships/hyperlink" Target="https://doi.org/10.2172/1891204"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9.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8FF64-3031-4669-964C-9007C1816591}">
  <sheetPr codeName="Sheet29">
    <pageSetUpPr fitToPage="1"/>
  </sheetPr>
  <dimension ref="B1:D40"/>
  <sheetViews>
    <sheetView tabSelected="1" workbookViewId="0">
      <pane xSplit="2" ySplit="7" topLeftCell="C8" activePane="bottomRight" state="frozen"/>
      <selection pane="topRight" activeCell="C1" sqref="C1"/>
      <selection pane="bottomLeft" activeCell="A8" sqref="A8"/>
      <selection pane="bottomRight" activeCell="B3" sqref="B3"/>
    </sheetView>
  </sheetViews>
  <sheetFormatPr defaultRowHeight="15" x14ac:dyDescent="0.25"/>
  <cols>
    <col min="1" max="1" width="3.28515625" style="5" customWidth="1"/>
    <col min="2" max="2" width="28.28515625" style="5" bestFit="1" customWidth="1"/>
    <col min="3" max="3" width="15.42578125" style="5" customWidth="1"/>
    <col min="4" max="4" width="31.5703125" style="5" bestFit="1" customWidth="1"/>
    <col min="5" max="16384" width="9.140625" style="5"/>
  </cols>
  <sheetData>
    <row r="1" spans="2:4" ht="7.5" customHeight="1" x14ac:dyDescent="0.25"/>
    <row r="2" spans="2:4" ht="7.5" customHeight="1" x14ac:dyDescent="0.25"/>
    <row r="3" spans="2:4" ht="18.75" x14ac:dyDescent="0.3">
      <c r="B3" s="30" t="s">
        <v>345</v>
      </c>
    </row>
    <row r="4" spans="2:4" ht="15.75" thickBot="1" x14ac:dyDescent="0.3">
      <c r="B4" s="180"/>
      <c r="C4" s="237"/>
      <c r="D4" s="237"/>
    </row>
    <row r="5" spans="2:4" ht="6.75" customHeight="1" thickTop="1" x14ac:dyDescent="0.25">
      <c r="B5" s="181"/>
    </row>
    <row r="6" spans="2:4" x14ac:dyDescent="0.25">
      <c r="B6" s="182" t="s">
        <v>346</v>
      </c>
      <c r="C6" s="5" t="s">
        <v>347</v>
      </c>
      <c r="D6" s="5" t="s">
        <v>103</v>
      </c>
    </row>
    <row r="7" spans="2:4" ht="6" customHeight="1" x14ac:dyDescent="0.25">
      <c r="B7" s="238"/>
      <c r="C7" s="238"/>
      <c r="D7" s="238"/>
    </row>
    <row r="8" spans="2:4" ht="6" customHeight="1" x14ac:dyDescent="0.25"/>
    <row r="9" spans="2:4" x14ac:dyDescent="0.25">
      <c r="B9" s="5" t="s">
        <v>319</v>
      </c>
      <c r="C9" s="239" t="s">
        <v>348</v>
      </c>
    </row>
    <row r="10" spans="2:4" x14ac:dyDescent="0.25">
      <c r="B10" s="5" t="s">
        <v>320</v>
      </c>
      <c r="C10" s="239" t="s">
        <v>348</v>
      </c>
      <c r="D10" s="27"/>
    </row>
    <row r="11" spans="2:4" x14ac:dyDescent="0.25">
      <c r="B11" s="5" t="s">
        <v>321</v>
      </c>
      <c r="C11" s="239" t="s">
        <v>348</v>
      </c>
    </row>
    <row r="12" spans="2:4" x14ac:dyDescent="0.25">
      <c r="B12" s="5" t="s">
        <v>322</v>
      </c>
      <c r="C12" s="239" t="s">
        <v>348</v>
      </c>
    </row>
    <row r="13" spans="2:4" x14ac:dyDescent="0.25">
      <c r="B13" s="5" t="s">
        <v>323</v>
      </c>
      <c r="C13" s="239" t="s">
        <v>348</v>
      </c>
    </row>
    <row r="14" spans="2:4" x14ac:dyDescent="0.25">
      <c r="B14" s="5" t="s">
        <v>324</v>
      </c>
      <c r="C14" s="240" t="s">
        <v>349</v>
      </c>
    </row>
    <row r="15" spans="2:4" x14ac:dyDescent="0.25">
      <c r="B15" s="5" t="s">
        <v>325</v>
      </c>
      <c r="C15" s="240" t="s">
        <v>349</v>
      </c>
      <c r="D15" s="27"/>
    </row>
    <row r="16" spans="2:4" x14ac:dyDescent="0.25">
      <c r="B16" s="5" t="s">
        <v>326</v>
      </c>
      <c r="C16" s="240" t="s">
        <v>349</v>
      </c>
    </row>
    <row r="17" spans="2:4" x14ac:dyDescent="0.25">
      <c r="B17" s="5" t="s">
        <v>327</v>
      </c>
      <c r="C17" s="240" t="s">
        <v>349</v>
      </c>
    </row>
    <row r="18" spans="2:4" x14ac:dyDescent="0.25">
      <c r="B18" s="5" t="s">
        <v>328</v>
      </c>
      <c r="C18" s="240" t="s">
        <v>349</v>
      </c>
    </row>
    <row r="19" spans="2:4" x14ac:dyDescent="0.25">
      <c r="B19" s="5" t="s">
        <v>329</v>
      </c>
      <c r="C19" s="240" t="s">
        <v>349</v>
      </c>
    </row>
    <row r="20" spans="2:4" x14ac:dyDescent="0.25">
      <c r="B20" s="5" t="s">
        <v>330</v>
      </c>
      <c r="C20" s="241" t="s">
        <v>350</v>
      </c>
    </row>
    <row r="21" spans="2:4" x14ac:dyDescent="0.25">
      <c r="B21" s="5" t="s">
        <v>331</v>
      </c>
      <c r="C21" s="241" t="s">
        <v>350</v>
      </c>
      <c r="D21" s="27"/>
    </row>
    <row r="22" spans="2:4" x14ac:dyDescent="0.25">
      <c r="B22" s="5" t="s">
        <v>332</v>
      </c>
      <c r="C22" s="241" t="s">
        <v>350</v>
      </c>
      <c r="D22" s="27"/>
    </row>
    <row r="23" spans="2:4" x14ac:dyDescent="0.25">
      <c r="B23" s="5" t="s">
        <v>105</v>
      </c>
      <c r="C23" s="241" t="s">
        <v>350</v>
      </c>
    </row>
    <row r="24" spans="2:4" x14ac:dyDescent="0.25">
      <c r="B24" s="5" t="s">
        <v>352</v>
      </c>
      <c r="C24" s="241" t="s">
        <v>350</v>
      </c>
    </row>
    <row r="25" spans="2:4" x14ac:dyDescent="0.25">
      <c r="B25" s="5" t="s">
        <v>353</v>
      </c>
      <c r="C25" s="241" t="s">
        <v>350</v>
      </c>
    </row>
    <row r="26" spans="2:4" x14ac:dyDescent="0.25">
      <c r="B26" s="5" t="s">
        <v>333</v>
      </c>
      <c r="C26" s="241" t="s">
        <v>350</v>
      </c>
    </row>
    <row r="27" spans="2:4" x14ac:dyDescent="0.25">
      <c r="B27" s="5" t="s">
        <v>334</v>
      </c>
      <c r="C27" s="242" t="s">
        <v>350</v>
      </c>
    </row>
    <row r="28" spans="2:4" x14ac:dyDescent="0.25">
      <c r="B28" s="5" t="s">
        <v>335</v>
      </c>
      <c r="C28" s="242" t="s">
        <v>350</v>
      </c>
    </row>
    <row r="29" spans="2:4" x14ac:dyDescent="0.25">
      <c r="B29" s="5" t="s">
        <v>336</v>
      </c>
      <c r="C29" s="243" t="s">
        <v>350</v>
      </c>
    </row>
    <row r="30" spans="2:4" x14ac:dyDescent="0.25">
      <c r="B30" s="5" t="s">
        <v>337</v>
      </c>
      <c r="C30" s="243" t="s">
        <v>350</v>
      </c>
    </row>
    <row r="31" spans="2:4" x14ac:dyDescent="0.25">
      <c r="B31" s="5" t="s">
        <v>338</v>
      </c>
      <c r="C31" s="244" t="s">
        <v>350</v>
      </c>
    </row>
    <row r="32" spans="2:4" x14ac:dyDescent="0.25">
      <c r="B32" s="5" t="s">
        <v>216</v>
      </c>
      <c r="C32" s="244" t="s">
        <v>350</v>
      </c>
    </row>
    <row r="33" spans="2:4" x14ac:dyDescent="0.25">
      <c r="B33" s="5" t="s">
        <v>339</v>
      </c>
      <c r="C33" s="244" t="s">
        <v>350</v>
      </c>
    </row>
    <row r="34" spans="2:4" x14ac:dyDescent="0.25">
      <c r="B34" s="5" t="s">
        <v>340</v>
      </c>
      <c r="C34" s="244" t="s">
        <v>350</v>
      </c>
    </row>
    <row r="35" spans="2:4" x14ac:dyDescent="0.25">
      <c r="B35" s="5" t="s">
        <v>341</v>
      </c>
      <c r="C35" s="244" t="s">
        <v>350</v>
      </c>
    </row>
    <row r="36" spans="2:4" x14ac:dyDescent="0.25">
      <c r="B36" s="5" t="s">
        <v>342</v>
      </c>
      <c r="C36" s="245" t="s">
        <v>350</v>
      </c>
    </row>
    <row r="37" spans="2:4" x14ac:dyDescent="0.25">
      <c r="B37" s="5" t="s">
        <v>343</v>
      </c>
      <c r="C37" s="245" t="s">
        <v>350</v>
      </c>
    </row>
    <row r="38" spans="2:4" x14ac:dyDescent="0.25">
      <c r="B38" s="5" t="s">
        <v>344</v>
      </c>
      <c r="C38" s="245" t="s">
        <v>350</v>
      </c>
    </row>
    <row r="39" spans="2:4" ht="6" customHeight="1" thickBot="1" x14ac:dyDescent="0.3">
      <c r="B39" s="237"/>
      <c r="C39" s="237"/>
      <c r="D39" s="237"/>
    </row>
    <row r="40" spans="2:4" ht="6.75" customHeight="1" thickTop="1" x14ac:dyDescent="0.25"/>
  </sheetData>
  <printOptions horizontalCentered="1" verticalCentered="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B6A7F-BD74-467D-9FCE-C1CFD0E590B4}">
  <sheetPr codeName="Sheet9">
    <tabColor theme="5" tint="0.39997558519241921"/>
  </sheetPr>
  <dimension ref="A1:S67"/>
  <sheetViews>
    <sheetView zoomScale="85" zoomScaleNormal="85" workbookViewId="0">
      <pane xSplit="1" ySplit="10" topLeftCell="B11" activePane="bottomRight" state="frozen"/>
      <selection pane="topRight"/>
      <selection pane="bottomLeft"/>
      <selection pane="bottomRight"/>
    </sheetView>
  </sheetViews>
  <sheetFormatPr defaultRowHeight="15" outlineLevelRow="1" x14ac:dyDescent="0.25"/>
  <cols>
    <col min="1" max="1" width="13.5703125" style="5" customWidth="1"/>
    <col min="2" max="2" width="10.28515625" style="5" bestFit="1" customWidth="1"/>
    <col min="3" max="4" width="16.7109375" style="5" customWidth="1"/>
    <col min="5" max="5" width="21.28515625" style="5" bestFit="1" customWidth="1"/>
    <col min="6" max="17" width="16.42578125" style="5" customWidth="1"/>
    <col min="18" max="19" width="16.42578125" style="249" customWidth="1"/>
    <col min="20" max="16384" width="9.140625" style="5"/>
  </cols>
  <sheetData>
    <row r="1" spans="1:19" ht="18.75" x14ac:dyDescent="0.3">
      <c r="A1" s="339" t="s">
        <v>49</v>
      </c>
      <c r="C1" s="24"/>
    </row>
    <row r="2" spans="1:19" ht="15.75" thickBot="1" x14ac:dyDescent="0.3">
      <c r="A2" s="340" t="s">
        <v>50</v>
      </c>
      <c r="B2" s="237"/>
      <c r="C2" s="341"/>
      <c r="D2" s="237"/>
      <c r="E2" s="237"/>
      <c r="F2" s="237"/>
      <c r="G2" s="237"/>
      <c r="H2" s="237"/>
      <c r="I2" s="237"/>
      <c r="J2" s="237"/>
      <c r="K2" s="237"/>
      <c r="L2" s="237"/>
      <c r="M2" s="237"/>
      <c r="N2" s="237"/>
      <c r="O2" s="237"/>
      <c r="P2" s="237"/>
      <c r="Q2" s="237"/>
      <c r="R2" s="342"/>
      <c r="S2" s="342"/>
    </row>
    <row r="3" spans="1:19" ht="9" customHeight="1" thickTop="1" x14ac:dyDescent="0.25">
      <c r="C3" s="343"/>
      <c r="D3" s="344"/>
      <c r="E3" s="344"/>
      <c r="F3" s="345"/>
      <c r="G3" s="346"/>
      <c r="H3" s="344"/>
      <c r="I3" s="344"/>
      <c r="J3" s="345"/>
      <c r="K3" s="344"/>
      <c r="L3" s="344"/>
      <c r="M3" s="346"/>
      <c r="N3" s="345"/>
      <c r="O3" s="344"/>
      <c r="P3" s="344"/>
      <c r="Q3" s="345"/>
    </row>
    <row r="4" spans="1:19" x14ac:dyDescent="0.25">
      <c r="C4" s="24"/>
      <c r="F4" s="279"/>
      <c r="G4" s="278"/>
      <c r="J4" s="279"/>
      <c r="M4" s="278"/>
      <c r="N4" s="279"/>
      <c r="Q4" s="279"/>
    </row>
    <row r="5" spans="1:19" x14ac:dyDescent="0.25">
      <c r="C5" s="347" t="s">
        <v>11</v>
      </c>
      <c r="D5" s="348"/>
      <c r="E5" s="348"/>
      <c r="F5" s="349"/>
      <c r="G5" s="350" t="s">
        <v>12</v>
      </c>
      <c r="H5" s="351"/>
      <c r="I5" s="351"/>
      <c r="J5" s="352"/>
      <c r="K5" s="350" t="s">
        <v>32</v>
      </c>
      <c r="L5" s="351"/>
      <c r="M5" s="350" t="s">
        <v>13</v>
      </c>
      <c r="N5" s="352"/>
      <c r="O5" s="351" t="s">
        <v>14</v>
      </c>
      <c r="P5" s="351"/>
      <c r="Q5" s="352"/>
      <c r="R5" s="353"/>
      <c r="S5" s="353"/>
    </row>
    <row r="6" spans="1:19" x14ac:dyDescent="0.25">
      <c r="B6" s="5" t="s">
        <v>26</v>
      </c>
      <c r="C6" s="354" t="s">
        <v>2</v>
      </c>
      <c r="D6" s="354" t="s">
        <v>3</v>
      </c>
      <c r="E6" s="355" t="s">
        <v>4</v>
      </c>
      <c r="F6" s="356" t="s">
        <v>5</v>
      </c>
      <c r="G6" s="357" t="s">
        <v>2</v>
      </c>
      <c r="H6" s="354" t="s">
        <v>3</v>
      </c>
      <c r="I6" s="355" t="s">
        <v>4</v>
      </c>
      <c r="J6" s="356" t="s">
        <v>5</v>
      </c>
      <c r="K6" s="358" t="s">
        <v>15</v>
      </c>
      <c r="L6" s="355" t="s">
        <v>16</v>
      </c>
      <c r="M6" s="358" t="s">
        <v>15</v>
      </c>
      <c r="N6" s="356" t="s">
        <v>16</v>
      </c>
      <c r="O6" s="355" t="s">
        <v>17</v>
      </c>
      <c r="P6" s="355" t="s">
        <v>18</v>
      </c>
      <c r="Q6" s="359" t="s">
        <v>19</v>
      </c>
      <c r="R6" s="249" t="s">
        <v>20</v>
      </c>
      <c r="S6" s="360" t="s">
        <v>21</v>
      </c>
    </row>
    <row r="7" spans="1:19" x14ac:dyDescent="0.25">
      <c r="B7" s="5" t="s">
        <v>22</v>
      </c>
      <c r="C7" s="354" t="s">
        <v>23</v>
      </c>
      <c r="D7" s="354" t="s">
        <v>23</v>
      </c>
      <c r="E7" s="354" t="s">
        <v>23</v>
      </c>
      <c r="F7" s="356" t="s">
        <v>5</v>
      </c>
      <c r="G7" s="357" t="s">
        <v>23</v>
      </c>
      <c r="H7" s="354" t="s">
        <v>23</v>
      </c>
      <c r="I7" s="354" t="s">
        <v>23</v>
      </c>
      <c r="J7" s="356" t="s">
        <v>5</v>
      </c>
      <c r="K7" s="358" t="s">
        <v>23</v>
      </c>
      <c r="L7" s="355" t="s">
        <v>23</v>
      </c>
      <c r="M7" s="357" t="s">
        <v>23</v>
      </c>
      <c r="N7" s="361" t="s">
        <v>23</v>
      </c>
      <c r="O7" s="354" t="s">
        <v>23</v>
      </c>
      <c r="P7" s="354" t="s">
        <v>23</v>
      </c>
      <c r="Q7" s="361" t="s">
        <v>23</v>
      </c>
      <c r="S7" s="360"/>
    </row>
    <row r="8" spans="1:19" hidden="1" outlineLevel="1" x14ac:dyDescent="0.25">
      <c r="B8" s="5">
        <v>1</v>
      </c>
      <c r="C8" s="354">
        <f>1+B8</f>
        <v>2</v>
      </c>
      <c r="D8" s="354">
        <f t="shared" ref="D8:Q8" si="0">1+C8</f>
        <v>3</v>
      </c>
      <c r="E8" s="354">
        <f t="shared" si="0"/>
        <v>4</v>
      </c>
      <c r="F8" s="361">
        <f t="shared" si="0"/>
        <v>5</v>
      </c>
      <c r="G8" s="357">
        <f t="shared" si="0"/>
        <v>6</v>
      </c>
      <c r="H8" s="354">
        <f t="shared" si="0"/>
        <v>7</v>
      </c>
      <c r="I8" s="354">
        <f t="shared" si="0"/>
        <v>8</v>
      </c>
      <c r="J8" s="361">
        <f t="shared" si="0"/>
        <v>9</v>
      </c>
      <c r="K8" s="357">
        <f>1+J8</f>
        <v>10</v>
      </c>
      <c r="L8" s="354">
        <f>1+K8</f>
        <v>11</v>
      </c>
      <c r="M8" s="357">
        <f>L8+1</f>
        <v>12</v>
      </c>
      <c r="N8" s="361">
        <f t="shared" si="0"/>
        <v>13</v>
      </c>
      <c r="O8" s="354">
        <f t="shared" si="0"/>
        <v>14</v>
      </c>
      <c r="P8" s="354">
        <f t="shared" si="0"/>
        <v>15</v>
      </c>
      <c r="Q8" s="361">
        <f t="shared" si="0"/>
        <v>16</v>
      </c>
      <c r="S8" s="360"/>
    </row>
    <row r="9" spans="1:19" collapsed="1" x14ac:dyDescent="0.25">
      <c r="B9" s="296" t="str">
        <f>"["&amp;B8&amp;"]"</f>
        <v>[1]</v>
      </c>
      <c r="C9" s="296" t="str">
        <f t="shared" ref="C9:Q9" si="1">"["&amp;C8&amp;"]"</f>
        <v>[2]</v>
      </c>
      <c r="D9" s="296" t="str">
        <f t="shared" si="1"/>
        <v>[3]</v>
      </c>
      <c r="E9" s="296" t="str">
        <f t="shared" si="1"/>
        <v>[4]</v>
      </c>
      <c r="F9" s="362" t="str">
        <f t="shared" si="1"/>
        <v>[5]</v>
      </c>
      <c r="G9" s="277" t="str">
        <f t="shared" si="1"/>
        <v>[6]</v>
      </c>
      <c r="H9" s="296" t="str">
        <f t="shared" si="1"/>
        <v>[7]</v>
      </c>
      <c r="I9" s="296" t="str">
        <f t="shared" si="1"/>
        <v>[8]</v>
      </c>
      <c r="J9" s="362" t="str">
        <f t="shared" si="1"/>
        <v>[9]</v>
      </c>
      <c r="K9" s="277" t="str">
        <f t="shared" si="1"/>
        <v>[10]</v>
      </c>
      <c r="L9" s="354" t="str">
        <f t="shared" si="1"/>
        <v>[11]</v>
      </c>
      <c r="M9" s="277" t="str">
        <f t="shared" si="1"/>
        <v>[12]</v>
      </c>
      <c r="N9" s="362" t="str">
        <f t="shared" si="1"/>
        <v>[13]</v>
      </c>
      <c r="O9" s="296" t="str">
        <f t="shared" si="1"/>
        <v>[14]</v>
      </c>
      <c r="P9" s="296" t="str">
        <f t="shared" si="1"/>
        <v>[15]</v>
      </c>
      <c r="Q9" s="362" t="str">
        <f t="shared" si="1"/>
        <v>[16]</v>
      </c>
      <c r="S9" s="360"/>
    </row>
    <row r="10" spans="1:19" ht="4.5" customHeight="1" x14ac:dyDescent="0.25">
      <c r="A10" s="238"/>
      <c r="B10" s="363"/>
      <c r="C10" s="363"/>
      <c r="D10" s="363"/>
      <c r="E10" s="363"/>
      <c r="F10" s="364"/>
      <c r="G10" s="280"/>
      <c r="H10" s="363"/>
      <c r="I10" s="363"/>
      <c r="J10" s="364"/>
      <c r="K10" s="277"/>
      <c r="L10" s="296"/>
      <c r="M10" s="280"/>
      <c r="N10" s="364"/>
      <c r="O10" s="363"/>
      <c r="P10" s="363"/>
      <c r="Q10" s="364"/>
      <c r="R10" s="365"/>
      <c r="S10" s="366"/>
    </row>
    <row r="11" spans="1:19" ht="4.5" customHeight="1" x14ac:dyDescent="0.25">
      <c r="C11" s="27"/>
      <c r="D11" s="27"/>
      <c r="E11" s="290"/>
      <c r="F11" s="367"/>
      <c r="G11" s="368"/>
      <c r="H11" s="290"/>
      <c r="I11" s="290"/>
      <c r="J11" s="367"/>
      <c r="K11" s="290"/>
      <c r="L11" s="290"/>
      <c r="M11" s="368"/>
      <c r="N11" s="367"/>
      <c r="O11" s="290"/>
      <c r="P11" s="290"/>
      <c r="Q11" s="367"/>
      <c r="R11" s="360"/>
      <c r="S11" s="360"/>
    </row>
    <row r="12" spans="1:19" hidden="1" outlineLevel="1" x14ac:dyDescent="0.25">
      <c r="A12" s="296">
        <v>2022</v>
      </c>
      <c r="B12" s="296"/>
      <c r="C12" s="27"/>
      <c r="D12" s="27"/>
      <c r="E12" s="290"/>
      <c r="F12" s="367"/>
      <c r="G12" s="368"/>
      <c r="H12" s="290"/>
      <c r="I12" s="290"/>
      <c r="J12" s="367"/>
      <c r="K12" s="290"/>
      <c r="L12" s="290"/>
      <c r="M12" s="368"/>
      <c r="N12" s="367"/>
      <c r="O12" s="290"/>
      <c r="P12" s="290"/>
      <c r="Q12" s="367"/>
      <c r="R12" s="249">
        <v>0</v>
      </c>
      <c r="S12" s="369">
        <v>1</v>
      </c>
    </row>
    <row r="13" spans="1:19" hidden="1" outlineLevel="1" x14ac:dyDescent="0.25">
      <c r="A13" s="296">
        <v>2023</v>
      </c>
      <c r="B13" s="296"/>
      <c r="C13" s="27"/>
      <c r="D13" s="27"/>
      <c r="E13" s="290"/>
      <c r="F13" s="367"/>
      <c r="G13" s="368"/>
      <c r="H13" s="290"/>
      <c r="I13" s="290"/>
      <c r="J13" s="367"/>
      <c r="K13" s="290"/>
      <c r="L13" s="290"/>
      <c r="M13" s="368"/>
      <c r="N13" s="367"/>
      <c r="O13" s="290"/>
      <c r="P13" s="290"/>
      <c r="Q13" s="367"/>
      <c r="R13" s="249">
        <v>3.7600000000000001E-2</v>
      </c>
      <c r="S13" s="369">
        <f>S12*(1+R13)</f>
        <v>1.0376000000000001</v>
      </c>
    </row>
    <row r="14" spans="1:19" hidden="1" outlineLevel="1" x14ac:dyDescent="0.25">
      <c r="A14" s="296">
        <v>2024</v>
      </c>
      <c r="B14" s="296"/>
      <c r="C14" s="27"/>
      <c r="D14" s="27"/>
      <c r="E14" s="290"/>
      <c r="F14" s="367"/>
      <c r="G14" s="368"/>
      <c r="H14" s="290"/>
      <c r="I14" s="290"/>
      <c r="J14" s="367"/>
      <c r="K14" s="290"/>
      <c r="L14" s="290"/>
      <c r="M14" s="368"/>
      <c r="N14" s="367"/>
      <c r="O14" s="290"/>
      <c r="P14" s="290"/>
      <c r="Q14" s="367"/>
      <c r="R14" s="249">
        <v>2.5000000000000001E-2</v>
      </c>
      <c r="S14" s="369">
        <f t="shared" ref="S14:S39" si="2">S13*(1+R14)</f>
        <v>1.0635399999999999</v>
      </c>
    </row>
    <row r="15" spans="1:19" hidden="1" outlineLevel="1" x14ac:dyDescent="0.25">
      <c r="A15" s="296">
        <v>2025</v>
      </c>
      <c r="B15" s="296"/>
      <c r="C15" s="27"/>
      <c r="D15" s="27"/>
      <c r="E15" s="290"/>
      <c r="F15" s="367"/>
      <c r="G15" s="368"/>
      <c r="H15" s="290"/>
      <c r="I15" s="290"/>
      <c r="J15" s="367"/>
      <c r="K15" s="290"/>
      <c r="L15" s="290"/>
      <c r="M15" s="368"/>
      <c r="N15" s="367"/>
      <c r="O15" s="290"/>
      <c r="P15" s="290"/>
      <c r="Q15" s="367"/>
      <c r="R15" s="249">
        <f>$R$14</f>
        <v>2.5000000000000001E-2</v>
      </c>
      <c r="S15" s="369">
        <f t="shared" si="2"/>
        <v>1.0901284999999998</v>
      </c>
    </row>
    <row r="16" spans="1:19" hidden="1" outlineLevel="1" x14ac:dyDescent="0.25">
      <c r="A16" s="296">
        <v>2026</v>
      </c>
      <c r="B16" s="296"/>
      <c r="C16" s="27"/>
      <c r="D16" s="27"/>
      <c r="E16" s="290"/>
      <c r="F16" s="367"/>
      <c r="G16" s="368"/>
      <c r="H16" s="290"/>
      <c r="I16" s="290"/>
      <c r="J16" s="367"/>
      <c r="K16" s="290"/>
      <c r="L16" s="290"/>
      <c r="M16" s="368"/>
      <c r="N16" s="367"/>
      <c r="O16" s="290"/>
      <c r="P16" s="290"/>
      <c r="Q16" s="367"/>
      <c r="R16" s="249">
        <f t="shared" ref="R16:R39" si="3">$R$14</f>
        <v>2.5000000000000001E-2</v>
      </c>
      <c r="S16" s="369">
        <f t="shared" si="2"/>
        <v>1.1173817124999996</v>
      </c>
    </row>
    <row r="17" spans="1:19" hidden="1" outlineLevel="1" x14ac:dyDescent="0.25">
      <c r="A17" s="296">
        <v>2027</v>
      </c>
      <c r="B17" s="296"/>
      <c r="C17" s="27"/>
      <c r="D17" s="27"/>
      <c r="E17" s="290"/>
      <c r="F17" s="367"/>
      <c r="G17" s="368"/>
      <c r="H17" s="290"/>
      <c r="I17" s="290"/>
      <c r="J17" s="367"/>
      <c r="K17" s="290"/>
      <c r="L17" s="290"/>
      <c r="M17" s="368"/>
      <c r="N17" s="367"/>
      <c r="O17" s="290"/>
      <c r="P17" s="290"/>
      <c r="Q17" s="367"/>
      <c r="R17" s="249">
        <f t="shared" si="3"/>
        <v>2.5000000000000001E-2</v>
      </c>
      <c r="S17" s="369">
        <f t="shared" si="2"/>
        <v>1.1453162553124996</v>
      </c>
    </row>
    <row r="18" spans="1:19" hidden="1" outlineLevel="1" x14ac:dyDescent="0.25">
      <c r="A18" s="296">
        <v>2028</v>
      </c>
      <c r="B18" s="296"/>
      <c r="C18" s="27"/>
      <c r="D18" s="27"/>
      <c r="E18" s="290"/>
      <c r="F18" s="367"/>
      <c r="G18" s="368"/>
      <c r="H18" s="290"/>
      <c r="I18" s="290"/>
      <c r="J18" s="367"/>
      <c r="K18" s="290"/>
      <c r="L18" s="290"/>
      <c r="M18" s="368"/>
      <c r="N18" s="367"/>
      <c r="O18" s="290"/>
      <c r="P18" s="290"/>
      <c r="Q18" s="367"/>
      <c r="R18" s="249">
        <f t="shared" si="3"/>
        <v>2.5000000000000001E-2</v>
      </c>
      <c r="S18" s="369">
        <f t="shared" si="2"/>
        <v>1.1739491616953119</v>
      </c>
    </row>
    <row r="19" spans="1:19" hidden="1" outlineLevel="1" x14ac:dyDescent="0.25">
      <c r="A19" s="296">
        <v>2029</v>
      </c>
      <c r="B19" s="296"/>
      <c r="C19" s="27"/>
      <c r="D19" s="27"/>
      <c r="E19" s="290"/>
      <c r="F19" s="367"/>
      <c r="G19" s="368"/>
      <c r="H19" s="290"/>
      <c r="I19" s="290"/>
      <c r="J19" s="367"/>
      <c r="K19" s="290"/>
      <c r="L19" s="290"/>
      <c r="M19" s="278"/>
      <c r="N19" s="367"/>
      <c r="O19" s="290"/>
      <c r="P19" s="290"/>
      <c r="Q19" s="367"/>
      <c r="R19" s="249">
        <f t="shared" si="3"/>
        <v>2.5000000000000001E-2</v>
      </c>
      <c r="S19" s="369">
        <f t="shared" si="2"/>
        <v>1.2032978907376946</v>
      </c>
    </row>
    <row r="20" spans="1:19" collapsed="1" x14ac:dyDescent="0.25">
      <c r="A20" s="296">
        <v>2030</v>
      </c>
      <c r="B20" s="296">
        <v>1</v>
      </c>
      <c r="C20" s="2">
        <f>C48*VLOOKUP('Com_Res_MW Breakdown'!$A$16,'Com_Res_MW Breakdown'!$A$3:$U$16,MATCH($A20,'Com_Res_MW Breakdown'!$A$3:$U$3,0),0)*thousand</f>
        <v>23461397.590666663</v>
      </c>
      <c r="D20" s="2">
        <v>34730151.986666664</v>
      </c>
      <c r="E20" s="2">
        <v>12434835.325945536</v>
      </c>
      <c r="F20" s="3">
        <v>1394000.7053733333</v>
      </c>
      <c r="G20" s="370">
        <f t="shared" ref="G20:I39" si="4">C20/$S20</f>
        <v>19022029.837603856</v>
      </c>
      <c r="H20" s="2">
        <f t="shared" si="4"/>
        <v>28158509.517681204</v>
      </c>
      <c r="I20" s="2">
        <f t="shared" si="4"/>
        <v>10081914.672036603</v>
      </c>
      <c r="J20" s="3">
        <f>F20</f>
        <v>1394000.7053733333</v>
      </c>
      <c r="K20" s="2">
        <f t="shared" ref="K20:L39" si="5">M20*$S20</f>
        <v>78215694.461585164</v>
      </c>
      <c r="L20" s="2">
        <f t="shared" si="5"/>
        <v>165858566.1895957</v>
      </c>
      <c r="M20" s="370">
        <f>VLOOKUP(BTM_Storage_Backup!$A$4,BTM_Storage_Backup!$A$4:$W$5,MATCH($A20,BTM_Storage_Backup!$A$3:$W$3,0),0)</f>
        <v>63415713.751386225</v>
      </c>
      <c r="N20" s="3">
        <f>VLOOKUP(BTM_Storage_Backup!$A$5,BTM_Storage_Backup!$A$4:$W$5,MATCH($A20,BTM_Storage_Backup!$A$3:$W$3,0),0)</f>
        <v>134474793.44264564</v>
      </c>
      <c r="O20" s="2">
        <f>SUM(M20:N20)</f>
        <v>197890507.19403186</v>
      </c>
      <c r="P20" s="2">
        <f>SUM(G20:H20)</f>
        <v>47180539.355285063</v>
      </c>
      <c r="Q20" s="3">
        <f>P20-O20</f>
        <v>-150709967.83874679</v>
      </c>
      <c r="R20" s="249">
        <f t="shared" si="3"/>
        <v>2.5000000000000001E-2</v>
      </c>
      <c r="S20" s="369">
        <f t="shared" si="2"/>
        <v>1.2333803380061368</v>
      </c>
    </row>
    <row r="21" spans="1:19" x14ac:dyDescent="0.25">
      <c r="A21" s="296">
        <v>2031</v>
      </c>
      <c r="B21" s="296">
        <f>1+B20</f>
        <v>2</v>
      </c>
      <c r="C21" s="2">
        <f>C49*VLOOKUP('Com_Res_MW Breakdown'!$A$16,'Com_Res_MW Breakdown'!$A$3:$U$16,MATCH($A21,'Com_Res_MW Breakdown'!$A$3:$U$3,0),0)*thousand</f>
        <v>20244522.274666674</v>
      </c>
      <c r="D21" s="2">
        <v>53663407.305046141</v>
      </c>
      <c r="E21" s="2">
        <v>9846783.823997179</v>
      </c>
      <c r="F21" s="3">
        <v>1373000.0524566667</v>
      </c>
      <c r="G21" s="370">
        <f t="shared" si="4"/>
        <v>16013514.104358071</v>
      </c>
      <c r="H21" s="2">
        <f t="shared" si="4"/>
        <v>42448012.262685873</v>
      </c>
      <c r="I21" s="2">
        <f t="shared" si="4"/>
        <v>7788853.1776055433</v>
      </c>
      <c r="J21" s="3">
        <f t="shared" ref="J21:J39" si="6">F21</f>
        <v>1373000.0524566667</v>
      </c>
      <c r="K21" s="2">
        <f t="shared" si="5"/>
        <v>80171086.823124781</v>
      </c>
      <c r="L21" s="2">
        <f t="shared" si="5"/>
        <v>170005030.34433559</v>
      </c>
      <c r="M21" s="370">
        <f>VLOOKUP(BTM_Storage_Backup!$A$4,BTM_Storage_Backup!$A$4:$W$5,MATCH($A21,BTM_Storage_Backup!$A$3:$W$3,0),0)</f>
        <v>63415713.751386225</v>
      </c>
      <c r="N21" s="3">
        <f>VLOOKUP(BTM_Storage_Backup!$A$5,BTM_Storage_Backup!$A$4:$W$5,MATCH($A21,BTM_Storage_Backup!$A$3:$W$3,0),0)</f>
        <v>134474793.44264564</v>
      </c>
      <c r="O21" s="2">
        <f t="shared" ref="O21:O39" si="7">SUM(M21:N21)</f>
        <v>197890507.19403186</v>
      </c>
      <c r="P21" s="2">
        <f t="shared" ref="P21:P39" si="8">SUM(G21:H21)</f>
        <v>58461526.367043942</v>
      </c>
      <c r="Q21" s="3">
        <f t="shared" ref="Q21:Q39" si="9">P21-O21</f>
        <v>-139428980.82698792</v>
      </c>
      <c r="R21" s="249">
        <f t="shared" si="3"/>
        <v>2.5000000000000001E-2</v>
      </c>
      <c r="S21" s="369">
        <f t="shared" si="2"/>
        <v>1.2642148464562901</v>
      </c>
    </row>
    <row r="22" spans="1:19" x14ac:dyDescent="0.25">
      <c r="A22" s="296">
        <v>2032</v>
      </c>
      <c r="B22" s="296">
        <f t="shared" ref="B22:B39" si="10">1+B21</f>
        <v>3</v>
      </c>
      <c r="C22" s="2">
        <f>C50*VLOOKUP('Com_Res_MW Breakdown'!$A$16,'Com_Res_MW Breakdown'!$A$3:$U$16,MATCH($A22,'Com_Res_MW Breakdown'!$A$3:$U$3,0),0)*thousand</f>
        <v>18998312.180749997</v>
      </c>
      <c r="D22" s="2">
        <v>66756123.679199427</v>
      </c>
      <c r="E22" s="2">
        <v>9543852.7811825275</v>
      </c>
      <c r="F22" s="3">
        <v>1356969.2131000001</v>
      </c>
      <c r="G22" s="370">
        <f t="shared" si="4"/>
        <v>14661225.316948269</v>
      </c>
      <c r="H22" s="2">
        <f t="shared" si="4"/>
        <v>51516501.109951295</v>
      </c>
      <c r="I22" s="2">
        <f t="shared" si="4"/>
        <v>7365105.6307243295</v>
      </c>
      <c r="J22" s="3">
        <f t="shared" si="6"/>
        <v>1356969.2131000001</v>
      </c>
      <c r="K22" s="2">
        <f t="shared" si="5"/>
        <v>82175363.993702888</v>
      </c>
      <c r="L22" s="2">
        <f t="shared" si="5"/>
        <v>174255156.10294396</v>
      </c>
      <c r="M22" s="370">
        <f>VLOOKUP(BTM_Storage_Backup!$A$4,BTM_Storage_Backup!$A$4:$W$5,MATCH($A22,BTM_Storage_Backup!$A$3:$W$3,0),0)</f>
        <v>63415713.751386225</v>
      </c>
      <c r="N22" s="3">
        <f>VLOOKUP(BTM_Storage_Backup!$A$5,BTM_Storage_Backup!$A$4:$W$5,MATCH($A22,BTM_Storage_Backup!$A$3:$W$3,0),0)</f>
        <v>134474793.44264564</v>
      </c>
      <c r="O22" s="2">
        <f t="shared" si="7"/>
        <v>197890507.19403186</v>
      </c>
      <c r="P22" s="2">
        <f t="shared" si="8"/>
        <v>66177726.426899567</v>
      </c>
      <c r="Q22" s="3">
        <f t="shared" si="9"/>
        <v>-131712780.7671323</v>
      </c>
      <c r="R22" s="249">
        <f t="shared" si="3"/>
        <v>2.5000000000000001E-2</v>
      </c>
      <c r="S22" s="369">
        <f t="shared" si="2"/>
        <v>1.2958202176176972</v>
      </c>
    </row>
    <row r="23" spans="1:19" x14ac:dyDescent="0.25">
      <c r="A23" s="296">
        <v>2033</v>
      </c>
      <c r="B23" s="296">
        <f t="shared" si="10"/>
        <v>4</v>
      </c>
      <c r="C23" s="2">
        <f>C51*VLOOKUP('Com_Res_MW Breakdown'!$A$16,'Com_Res_MW Breakdown'!$A$3:$U$16,MATCH($A23,'Com_Res_MW Breakdown'!$A$3:$U$3,0),0)*thousand</f>
        <v>18628435.011199992</v>
      </c>
      <c r="D23" s="2">
        <v>88541959.513630331</v>
      </c>
      <c r="E23" s="2">
        <v>7324407.021132851</v>
      </c>
      <c r="F23" s="3">
        <v>1309448.820578</v>
      </c>
      <c r="G23" s="370">
        <f t="shared" si="4"/>
        <v>14025157.72687068</v>
      </c>
      <c r="H23" s="2">
        <f t="shared" si="4"/>
        <v>66662333.517455742</v>
      </c>
      <c r="I23" s="2">
        <f t="shared" si="4"/>
        <v>5514470.9507494988</v>
      </c>
      <c r="J23" s="3">
        <f t="shared" si="6"/>
        <v>1309448.820578</v>
      </c>
      <c r="K23" s="2">
        <f t="shared" si="5"/>
        <v>84229748.093545452</v>
      </c>
      <c r="L23" s="2">
        <f t="shared" si="5"/>
        <v>178611535.00551754</v>
      </c>
      <c r="M23" s="370">
        <f>VLOOKUP(BTM_Storage_Backup!$A$4,BTM_Storage_Backup!$A$4:$W$5,MATCH($A23,BTM_Storage_Backup!$A$3:$W$3,0),0)</f>
        <v>63415713.751386225</v>
      </c>
      <c r="N23" s="3">
        <f>VLOOKUP(BTM_Storage_Backup!$A$5,BTM_Storage_Backup!$A$4:$W$5,MATCH($A23,BTM_Storage_Backup!$A$3:$W$3,0),0)</f>
        <v>134474793.44264564</v>
      </c>
      <c r="O23" s="2">
        <f t="shared" si="7"/>
        <v>197890507.19403186</v>
      </c>
      <c r="P23" s="2">
        <f t="shared" si="8"/>
        <v>80687491.244326428</v>
      </c>
      <c r="Q23" s="3">
        <f t="shared" si="9"/>
        <v>-117203015.94970544</v>
      </c>
      <c r="R23" s="249">
        <f t="shared" si="3"/>
        <v>2.5000000000000001E-2</v>
      </c>
      <c r="S23" s="369">
        <f t="shared" si="2"/>
        <v>1.3282157230581395</v>
      </c>
    </row>
    <row r="24" spans="1:19" x14ac:dyDescent="0.25">
      <c r="A24" s="296">
        <v>2034</v>
      </c>
      <c r="B24" s="296">
        <f t="shared" si="10"/>
        <v>5</v>
      </c>
      <c r="C24" s="2">
        <f>C52*VLOOKUP('Com_Res_MW Breakdown'!$A$16,'Com_Res_MW Breakdown'!$A$3:$U$16,MATCH($A24,'Com_Res_MW Breakdown'!$A$3:$U$3,0),0)*thousand</f>
        <v>16939107.475680001</v>
      </c>
      <c r="D24" s="2">
        <v>90665339.691435352</v>
      </c>
      <c r="E24" s="2">
        <v>6745689.9888156131</v>
      </c>
      <c r="F24" s="3">
        <v>1265972.8258784001</v>
      </c>
      <c r="G24" s="370">
        <f t="shared" si="4"/>
        <v>12442224.727477612</v>
      </c>
      <c r="H24" s="2">
        <f t="shared" si="4"/>
        <v>66596102.129557386</v>
      </c>
      <c r="I24" s="2">
        <f t="shared" si="4"/>
        <v>4954888.6151907761</v>
      </c>
      <c r="J24" s="3">
        <f t="shared" si="6"/>
        <v>1265972.8258784001</v>
      </c>
      <c r="K24" s="2">
        <f t="shared" si="5"/>
        <v>86335491.795884088</v>
      </c>
      <c r="L24" s="2">
        <f t="shared" si="5"/>
        <v>183076823.38065544</v>
      </c>
      <c r="M24" s="370">
        <f>VLOOKUP(BTM_Storage_Backup!$A$4,BTM_Storage_Backup!$A$4:$W$5,MATCH($A24,BTM_Storage_Backup!$A$3:$W$3,0),0)</f>
        <v>63415713.751386225</v>
      </c>
      <c r="N24" s="3">
        <f>VLOOKUP(BTM_Storage_Backup!$A$5,BTM_Storage_Backup!$A$4:$W$5,MATCH($A24,BTM_Storage_Backup!$A$3:$W$3,0),0)</f>
        <v>134474793.44264564</v>
      </c>
      <c r="O24" s="2">
        <f t="shared" si="7"/>
        <v>197890507.19403186</v>
      </c>
      <c r="P24" s="2">
        <f t="shared" si="8"/>
        <v>79038326.857034996</v>
      </c>
      <c r="Q24" s="3">
        <f t="shared" si="9"/>
        <v>-118852180.33699687</v>
      </c>
      <c r="R24" s="249">
        <f t="shared" si="3"/>
        <v>2.5000000000000001E-2</v>
      </c>
      <c r="S24" s="369">
        <f t="shared" si="2"/>
        <v>1.3614211161345928</v>
      </c>
    </row>
    <row r="25" spans="1:19" x14ac:dyDescent="0.25">
      <c r="A25" s="296">
        <v>2035</v>
      </c>
      <c r="B25" s="296">
        <f t="shared" si="10"/>
        <v>6</v>
      </c>
      <c r="C25" s="2">
        <f>C53*VLOOKUP('Com_Res_MW Breakdown'!$A$16,'Com_Res_MW Breakdown'!$A$3:$U$16,MATCH($A25,'Com_Res_MW Breakdown'!$A$3:$U$3,0),0)*thousand</f>
        <v>14856736.237466678</v>
      </c>
      <c r="D25" s="2">
        <v>107138695.585363</v>
      </c>
      <c r="E25" s="2">
        <v>5290182.109093857</v>
      </c>
      <c r="F25" s="3">
        <v>1217942.3361813333</v>
      </c>
      <c r="G25" s="370">
        <f t="shared" si="4"/>
        <v>10646505.071255058</v>
      </c>
      <c r="H25" s="2">
        <f t="shared" si="4"/>
        <v>76776799.940800413</v>
      </c>
      <c r="I25" s="2">
        <f t="shared" si="4"/>
        <v>3791004.2792773144</v>
      </c>
      <c r="J25" s="3">
        <f t="shared" si="6"/>
        <v>1217942.3361813333</v>
      </c>
      <c r="K25" s="2">
        <f t="shared" si="5"/>
        <v>88493879.090781167</v>
      </c>
      <c r="L25" s="2">
        <f t="shared" si="5"/>
        <v>187653743.96517181</v>
      </c>
      <c r="M25" s="370">
        <f>VLOOKUP(BTM_Storage_Backup!$A$4,BTM_Storage_Backup!$A$4:$W$5,MATCH($A25,BTM_Storage_Backup!$A$3:$W$3,0),0)</f>
        <v>63415713.751386225</v>
      </c>
      <c r="N25" s="3">
        <f>VLOOKUP(BTM_Storage_Backup!$A$5,BTM_Storage_Backup!$A$4:$W$5,MATCH($A25,BTM_Storage_Backup!$A$3:$W$3,0),0)</f>
        <v>134474793.44264564</v>
      </c>
      <c r="O25" s="2">
        <f t="shared" si="7"/>
        <v>197890507.19403186</v>
      </c>
      <c r="P25" s="2">
        <f t="shared" si="8"/>
        <v>87423305.012055472</v>
      </c>
      <c r="Q25" s="3">
        <f t="shared" si="9"/>
        <v>-110467202.18197639</v>
      </c>
      <c r="R25" s="249">
        <f t="shared" si="3"/>
        <v>2.5000000000000001E-2</v>
      </c>
      <c r="S25" s="369">
        <f t="shared" si="2"/>
        <v>1.3954566440379574</v>
      </c>
    </row>
    <row r="26" spans="1:19" x14ac:dyDescent="0.25">
      <c r="A26" s="296">
        <v>2036</v>
      </c>
      <c r="B26" s="296">
        <f t="shared" si="10"/>
        <v>7</v>
      </c>
      <c r="C26" s="2">
        <f>C54*VLOOKUP('Com_Res_MW Breakdown'!$A$16,'Com_Res_MW Breakdown'!$A$3:$U$16,MATCH($A26,'Com_Res_MW Breakdown'!$A$3:$U$3,0),0)*thousand</f>
        <v>16310137.922533337</v>
      </c>
      <c r="D26" s="2">
        <v>126255965.49692565</v>
      </c>
      <c r="E26" s="2">
        <v>498340.83516197203</v>
      </c>
      <c r="F26" s="3">
        <v>1243435.2629</v>
      </c>
      <c r="G26" s="370">
        <f t="shared" si="4"/>
        <v>11402955.260921387</v>
      </c>
      <c r="H26" s="2">
        <f t="shared" si="4"/>
        <v>88269708.865972638</v>
      </c>
      <c r="I26" s="2">
        <f t="shared" si="4"/>
        <v>348406.51103209896</v>
      </c>
      <c r="J26" s="3">
        <f t="shared" si="6"/>
        <v>1243435.2629</v>
      </c>
      <c r="K26" s="2">
        <f t="shared" si="5"/>
        <v>90706226.068050683</v>
      </c>
      <c r="L26" s="2">
        <f t="shared" si="5"/>
        <v>192345087.56430107</v>
      </c>
      <c r="M26" s="370">
        <f>VLOOKUP(BTM_Storage_Backup!$A$4,BTM_Storage_Backup!$A$4:$W$5,MATCH($A26,BTM_Storage_Backup!$A$3:$W$3,0),0)</f>
        <v>63415713.751386225</v>
      </c>
      <c r="N26" s="3">
        <f>VLOOKUP(BTM_Storage_Backup!$A$5,BTM_Storage_Backup!$A$4:$W$5,MATCH($A26,BTM_Storage_Backup!$A$3:$W$3,0),0)</f>
        <v>134474793.44264564</v>
      </c>
      <c r="O26" s="2">
        <f t="shared" si="7"/>
        <v>197890507.19403186</v>
      </c>
      <c r="P26" s="2">
        <f>SUM(G26:H26)</f>
        <v>99672664.126894027</v>
      </c>
      <c r="Q26" s="3">
        <f t="shared" si="9"/>
        <v>-98217843.067137837</v>
      </c>
      <c r="R26" s="249">
        <f t="shared" si="3"/>
        <v>2.5000000000000001E-2</v>
      </c>
      <c r="S26" s="369">
        <f t="shared" si="2"/>
        <v>1.4303430601389062</v>
      </c>
    </row>
    <row r="27" spans="1:19" x14ac:dyDescent="0.25">
      <c r="A27" s="296">
        <v>2037</v>
      </c>
      <c r="B27" s="296">
        <f t="shared" si="10"/>
        <v>8</v>
      </c>
      <c r="C27" s="2">
        <f>C55*VLOOKUP('Com_Res_MW Breakdown'!$A$16,'Com_Res_MW Breakdown'!$A$3:$U$16,MATCH($A27,'Com_Res_MW Breakdown'!$A$3:$U$3,0),0)*thousand</f>
        <v>18003520.588666674</v>
      </c>
      <c r="D27" s="2">
        <v>166698164.48693389</v>
      </c>
      <c r="E27" s="2">
        <v>1123943.3119895936</v>
      </c>
      <c r="F27" s="3">
        <v>1257421.8246160001</v>
      </c>
      <c r="G27" s="370">
        <f t="shared" si="4"/>
        <v>12279858.46185793</v>
      </c>
      <c r="H27" s="2">
        <f t="shared" si="4"/>
        <v>113701642.72423905</v>
      </c>
      <c r="I27" s="2">
        <f t="shared" si="4"/>
        <v>766620.32419772365</v>
      </c>
      <c r="J27" s="3">
        <f t="shared" si="6"/>
        <v>1257421.8246160001</v>
      </c>
      <c r="K27" s="2">
        <f t="shared" si="5"/>
        <v>92973881.719751939</v>
      </c>
      <c r="L27" s="2">
        <f t="shared" si="5"/>
        <v>197153714.75340858</v>
      </c>
      <c r="M27" s="370">
        <f>VLOOKUP(BTM_Storage_Backup!$A$4,BTM_Storage_Backup!$A$4:$W$5,MATCH($A27,BTM_Storage_Backup!$A$3:$W$3,0),0)</f>
        <v>63415713.751386225</v>
      </c>
      <c r="N27" s="3">
        <f>VLOOKUP(BTM_Storage_Backup!$A$5,BTM_Storage_Backup!$A$4:$W$5,MATCH($A27,BTM_Storage_Backup!$A$3:$W$3,0),0)</f>
        <v>134474793.44264564</v>
      </c>
      <c r="O27" s="2">
        <f>SUM(M27:N27)</f>
        <v>197890507.19403186</v>
      </c>
      <c r="P27" s="2">
        <f>SUM(G27:H27)</f>
        <v>125981501.18609698</v>
      </c>
      <c r="Q27" s="3">
        <f t="shared" si="9"/>
        <v>-71909006.007934883</v>
      </c>
      <c r="R27" s="249">
        <f t="shared" si="3"/>
        <v>2.5000000000000001E-2</v>
      </c>
      <c r="S27" s="369">
        <f t="shared" si="2"/>
        <v>1.4661016366423787</v>
      </c>
    </row>
    <row r="28" spans="1:19" x14ac:dyDescent="0.25">
      <c r="A28" s="296">
        <v>2038</v>
      </c>
      <c r="B28" s="296">
        <f t="shared" si="10"/>
        <v>9</v>
      </c>
      <c r="C28" s="2">
        <f>C56*VLOOKUP('Com_Res_MW Breakdown'!$A$16,'Com_Res_MW Breakdown'!$A$3:$U$16,MATCH($A28,'Com_Res_MW Breakdown'!$A$3:$U$3,0),0)*thousand</f>
        <v>19068797.658400007</v>
      </c>
      <c r="D28" s="2">
        <v>172215480.16326797</v>
      </c>
      <c r="E28" s="2">
        <v>4832852.5408219658</v>
      </c>
      <c r="F28" s="3">
        <v>1242265.0564320001</v>
      </c>
      <c r="G28" s="370">
        <f t="shared" si="4"/>
        <v>12689232.838721203</v>
      </c>
      <c r="H28" s="2">
        <f t="shared" si="4"/>
        <v>114599901.12492698</v>
      </c>
      <c r="I28" s="2">
        <f t="shared" si="4"/>
        <v>3215996.7431759336</v>
      </c>
      <c r="J28" s="3">
        <f t="shared" si="6"/>
        <v>1242265.0564320001</v>
      </c>
      <c r="K28" s="2">
        <f t="shared" si="5"/>
        <v>95298228.762745738</v>
      </c>
      <c r="L28" s="2">
        <f t="shared" si="5"/>
        <v>202082557.62224379</v>
      </c>
      <c r="M28" s="370">
        <f>VLOOKUP(BTM_Storage_Backup!$A$4,BTM_Storage_Backup!$A$4:$W$5,MATCH($A28,BTM_Storage_Backup!$A$3:$W$3,0),0)</f>
        <v>63415713.751386225</v>
      </c>
      <c r="N28" s="3">
        <f>VLOOKUP(BTM_Storage_Backup!$A$5,BTM_Storage_Backup!$A$4:$W$5,MATCH($A28,BTM_Storage_Backup!$A$3:$W$3,0),0)</f>
        <v>134474793.44264564</v>
      </c>
      <c r="O28" s="2">
        <f t="shared" si="7"/>
        <v>197890507.19403186</v>
      </c>
      <c r="P28" s="2">
        <f t="shared" si="8"/>
        <v>127289133.96364819</v>
      </c>
      <c r="Q28" s="3">
        <f t="shared" si="9"/>
        <v>-70601373.230383679</v>
      </c>
      <c r="R28" s="249">
        <f t="shared" si="3"/>
        <v>2.5000000000000001E-2</v>
      </c>
      <c r="S28" s="369">
        <f t="shared" si="2"/>
        <v>1.5027541775584381</v>
      </c>
    </row>
    <row r="29" spans="1:19" x14ac:dyDescent="0.25">
      <c r="A29" s="296">
        <v>2039</v>
      </c>
      <c r="B29" s="296">
        <f t="shared" si="10"/>
        <v>10</v>
      </c>
      <c r="C29" s="2">
        <f>C57*VLOOKUP('Com_Res_MW Breakdown'!$A$16,'Com_Res_MW Breakdown'!$A$3:$U$16,MATCH($A29,'Com_Res_MW Breakdown'!$A$3:$U$3,0),0)*thousand</f>
        <v>20247599.208133325</v>
      </c>
      <c r="D29" s="2">
        <v>156889969.65188539</v>
      </c>
      <c r="E29" s="2">
        <v>3080894.0544350944</v>
      </c>
      <c r="F29" s="3">
        <v>1244309.188208</v>
      </c>
      <c r="G29" s="370">
        <f t="shared" si="4"/>
        <v>13145034.377547057</v>
      </c>
      <c r="H29" s="2">
        <f t="shared" si="4"/>
        <v>101855238.40959507</v>
      </c>
      <c r="I29" s="2">
        <f t="shared" si="4"/>
        <v>2000160.9989821259</v>
      </c>
      <c r="J29" s="3">
        <f t="shared" si="6"/>
        <v>1244309.188208</v>
      </c>
      <c r="K29" s="2">
        <f t="shared" si="5"/>
        <v>97680684.48181437</v>
      </c>
      <c r="L29" s="2">
        <f t="shared" si="5"/>
        <v>207134621.56279987</v>
      </c>
      <c r="M29" s="370">
        <f>VLOOKUP(BTM_Storage_Backup!$A$4,BTM_Storage_Backup!$A$4:$W$5,MATCH($A29,BTM_Storage_Backup!$A$3:$W$3,0),0)</f>
        <v>63415713.751386225</v>
      </c>
      <c r="N29" s="3">
        <f>VLOOKUP(BTM_Storage_Backup!$A$5,BTM_Storage_Backup!$A$4:$W$5,MATCH($A29,BTM_Storage_Backup!$A$3:$W$3,0),0)</f>
        <v>134474793.44264564</v>
      </c>
      <c r="O29" s="2">
        <f t="shared" si="7"/>
        <v>197890507.19403186</v>
      </c>
      <c r="P29" s="2">
        <f t="shared" si="8"/>
        <v>115000272.78714213</v>
      </c>
      <c r="Q29" s="3">
        <f t="shared" si="9"/>
        <v>-82890234.406889737</v>
      </c>
      <c r="R29" s="249">
        <f t="shared" si="3"/>
        <v>2.5000000000000001E-2</v>
      </c>
      <c r="S29" s="369">
        <f t="shared" si="2"/>
        <v>1.5403230319973988</v>
      </c>
    </row>
    <row r="30" spans="1:19" x14ac:dyDescent="0.25">
      <c r="A30" s="296">
        <v>2040</v>
      </c>
      <c r="B30" s="296">
        <f t="shared" si="10"/>
        <v>11</v>
      </c>
      <c r="C30" s="2">
        <f>C58*VLOOKUP('Com_Res_MW Breakdown'!$A$16,'Com_Res_MW Breakdown'!$A$3:$U$16,MATCH($A30,'Com_Res_MW Breakdown'!$A$3:$U$3,0),0)*thousand</f>
        <v>21608123.129066661</v>
      </c>
      <c r="D30" s="2">
        <v>144977940.00709325</v>
      </c>
      <c r="E30" s="2">
        <v>481428.16854095459</v>
      </c>
      <c r="F30" s="3">
        <v>1251011.7243280001</v>
      </c>
      <c r="G30" s="370">
        <f t="shared" si="4"/>
        <v>13686152.383463414</v>
      </c>
      <c r="H30" s="2">
        <f t="shared" si="4"/>
        <v>91826123.320660666</v>
      </c>
      <c r="I30" s="2">
        <f t="shared" si="4"/>
        <v>304926.95904162095</v>
      </c>
      <c r="J30" s="3">
        <f t="shared" si="6"/>
        <v>1251011.7243280001</v>
      </c>
      <c r="K30" s="2">
        <f t="shared" si="5"/>
        <v>100122701.59385972</v>
      </c>
      <c r="L30" s="2">
        <f t="shared" si="5"/>
        <v>212312987.10186982</v>
      </c>
      <c r="M30" s="370">
        <f>VLOOKUP(BTM_Storage_Backup!$A$4,BTM_Storage_Backup!$A$4:$W$5,MATCH($A30,BTM_Storage_Backup!$A$3:$W$3,0),0)</f>
        <v>63415713.751386225</v>
      </c>
      <c r="N30" s="3">
        <f>VLOOKUP(BTM_Storage_Backup!$A$5,BTM_Storage_Backup!$A$4:$W$5,MATCH($A30,BTM_Storage_Backup!$A$3:$W$3,0),0)</f>
        <v>134474793.44264564</v>
      </c>
      <c r="O30" s="2">
        <f t="shared" si="7"/>
        <v>197890507.19403186</v>
      </c>
      <c r="P30" s="2">
        <f t="shared" si="8"/>
        <v>105512275.70412408</v>
      </c>
      <c r="Q30" s="3">
        <f t="shared" si="9"/>
        <v>-92378231.489907786</v>
      </c>
      <c r="R30" s="249">
        <f t="shared" si="3"/>
        <v>2.5000000000000001E-2</v>
      </c>
      <c r="S30" s="369">
        <f t="shared" si="2"/>
        <v>1.5788311077973336</v>
      </c>
    </row>
    <row r="31" spans="1:19" x14ac:dyDescent="0.25">
      <c r="A31" s="296">
        <v>2041</v>
      </c>
      <c r="B31" s="296">
        <f t="shared" si="10"/>
        <v>12</v>
      </c>
      <c r="C31" s="2">
        <f>C59*VLOOKUP('Com_Res_MW Breakdown'!$A$16,'Com_Res_MW Breakdown'!$A$3:$U$16,MATCH($A31,'Com_Res_MW Breakdown'!$A$3:$U$3,0),0)*thousand</f>
        <v>24295629.555733323</v>
      </c>
      <c r="D31" s="2">
        <v>185355001.42549077</v>
      </c>
      <c r="E31" s="2">
        <v>2620140.2850271859</v>
      </c>
      <c r="F31" s="3">
        <v>1242244.4945253332</v>
      </c>
      <c r="G31" s="370">
        <f t="shared" si="4"/>
        <v>15013039.145253731</v>
      </c>
      <c r="H31" s="2">
        <f t="shared" si="4"/>
        <v>114536727.10089448</v>
      </c>
      <c r="I31" s="2">
        <f t="shared" si="4"/>
        <v>1619067.6835491499</v>
      </c>
      <c r="J31" s="3">
        <f t="shared" si="6"/>
        <v>1242244.4945253332</v>
      </c>
      <c r="K31" s="2">
        <f t="shared" si="5"/>
        <v>102625769.1337062</v>
      </c>
      <c r="L31" s="2">
        <f t="shared" si="5"/>
        <v>217620811.77941656</v>
      </c>
      <c r="M31" s="370">
        <f>VLOOKUP(BTM_Storage_Backup!$A$4,BTM_Storage_Backup!$A$4:$W$5,MATCH($A31,BTM_Storage_Backup!$A$3:$W$3,0),0)</f>
        <v>63415713.751386225</v>
      </c>
      <c r="N31" s="3">
        <f>VLOOKUP(BTM_Storage_Backup!$A$5,BTM_Storage_Backup!$A$4:$W$5,MATCH($A31,BTM_Storage_Backup!$A$3:$W$3,0),0)</f>
        <v>134474793.44264564</v>
      </c>
      <c r="O31" s="2">
        <f t="shared" si="7"/>
        <v>197890507.19403186</v>
      </c>
      <c r="P31" s="2">
        <f t="shared" si="8"/>
        <v>129549766.24614821</v>
      </c>
      <c r="Q31" s="3">
        <f t="shared" si="9"/>
        <v>-68340740.947883651</v>
      </c>
      <c r="R31" s="249">
        <f t="shared" si="3"/>
        <v>2.5000000000000001E-2</v>
      </c>
      <c r="S31" s="369">
        <f t="shared" si="2"/>
        <v>1.6183018854922668</v>
      </c>
    </row>
    <row r="32" spans="1:19" x14ac:dyDescent="0.25">
      <c r="A32" s="296">
        <v>2042</v>
      </c>
      <c r="B32" s="296">
        <f t="shared" si="10"/>
        <v>13</v>
      </c>
      <c r="C32" s="2">
        <f>C60*VLOOKUP('Com_Res_MW Breakdown'!$A$16,'Com_Res_MW Breakdown'!$A$3:$U$16,MATCH($A32,'Com_Res_MW Breakdown'!$A$3:$U$3,0),0)*thousand</f>
        <v>24297421.258533318</v>
      </c>
      <c r="D32" s="2">
        <v>194058196.18218166</v>
      </c>
      <c r="E32" s="2">
        <v>9563863.5155633297</v>
      </c>
      <c r="F32" s="3">
        <v>1265709.8655506668</v>
      </c>
      <c r="G32" s="370">
        <f t="shared" si="4"/>
        <v>14647947.605045697</v>
      </c>
      <c r="H32" s="2">
        <f t="shared" si="4"/>
        <v>116989957.89555088</v>
      </c>
      <c r="I32" s="2">
        <f t="shared" si="4"/>
        <v>5765672.4220715184</v>
      </c>
      <c r="J32" s="3">
        <f t="shared" si="6"/>
        <v>1265709.8655506668</v>
      </c>
      <c r="K32" s="2">
        <f t="shared" si="5"/>
        <v>105191413.36204885</v>
      </c>
      <c r="L32" s="2">
        <f t="shared" si="5"/>
        <v>223061332.07390195</v>
      </c>
      <c r="M32" s="370">
        <f>VLOOKUP(BTM_Storage_Backup!$A$4,BTM_Storage_Backup!$A$4:$W$5,MATCH($A32,BTM_Storage_Backup!$A$3:$W$3,0),0)</f>
        <v>63415713.751386225</v>
      </c>
      <c r="N32" s="3">
        <f>VLOOKUP(BTM_Storage_Backup!$A$5,BTM_Storage_Backup!$A$4:$W$5,MATCH($A32,BTM_Storage_Backup!$A$3:$W$3,0),0)</f>
        <v>134474793.44264564</v>
      </c>
      <c r="O32" s="2">
        <f t="shared" si="7"/>
        <v>197890507.19403186</v>
      </c>
      <c r="P32" s="2">
        <f t="shared" si="8"/>
        <v>131637905.50059657</v>
      </c>
      <c r="Q32" s="3">
        <f t="shared" si="9"/>
        <v>-66252601.693435296</v>
      </c>
      <c r="R32" s="249">
        <f t="shared" si="3"/>
        <v>2.5000000000000001E-2</v>
      </c>
      <c r="S32" s="369">
        <f t="shared" si="2"/>
        <v>1.6587594326295734</v>
      </c>
    </row>
    <row r="33" spans="1:19" x14ac:dyDescent="0.25">
      <c r="A33" s="296">
        <v>2043</v>
      </c>
      <c r="B33" s="296">
        <f t="shared" si="10"/>
        <v>14</v>
      </c>
      <c r="C33" s="2">
        <f>C61*VLOOKUP('Com_Res_MW Breakdown'!$A$16,'Com_Res_MW Breakdown'!$A$3:$U$16,MATCH($A33,'Com_Res_MW Breakdown'!$A$3:$U$3,0),0)*thousand</f>
        <v>19499962.411599986</v>
      </c>
      <c r="D33" s="2">
        <v>200837328.24819446</v>
      </c>
      <c r="E33" s="2">
        <v>-2444718.0833503725</v>
      </c>
      <c r="F33" s="3">
        <v>1229097.6130626665</v>
      </c>
      <c r="G33" s="370">
        <f t="shared" si="4"/>
        <v>11469025.102774566</v>
      </c>
      <c r="H33" s="2">
        <f t="shared" si="4"/>
        <v>118123733.29922338</v>
      </c>
      <c r="I33" s="2">
        <f t="shared" si="4"/>
        <v>-1437876.2622882288</v>
      </c>
      <c r="J33" s="3">
        <f t="shared" si="6"/>
        <v>1229097.6130626665</v>
      </c>
      <c r="K33" s="2">
        <f t="shared" si="5"/>
        <v>107821198.69610006</v>
      </c>
      <c r="L33" s="2">
        <f t="shared" si="5"/>
        <v>228637865.37574947</v>
      </c>
      <c r="M33" s="370">
        <f>VLOOKUP(BTM_Storage_Backup!$A$4,BTM_Storage_Backup!$A$4:$W$5,MATCH($A33,BTM_Storage_Backup!$A$3:$W$3,0),0)</f>
        <v>63415713.751386225</v>
      </c>
      <c r="N33" s="3">
        <f>VLOOKUP(BTM_Storage_Backup!$A$5,BTM_Storage_Backup!$A$4:$W$5,MATCH($A33,BTM_Storage_Backup!$A$3:$W$3,0),0)</f>
        <v>134474793.44264564</v>
      </c>
      <c r="O33" s="2">
        <f t="shared" si="7"/>
        <v>197890507.19403186</v>
      </c>
      <c r="P33" s="2">
        <f t="shared" si="8"/>
        <v>129592758.40199794</v>
      </c>
      <c r="Q33" s="3">
        <f t="shared" si="9"/>
        <v>-68297748.792033926</v>
      </c>
      <c r="R33" s="249">
        <f t="shared" si="3"/>
        <v>2.5000000000000001E-2</v>
      </c>
      <c r="S33" s="369">
        <f t="shared" si="2"/>
        <v>1.7002284184453125</v>
      </c>
    </row>
    <row r="34" spans="1:19" x14ac:dyDescent="0.25">
      <c r="A34" s="296">
        <v>2044</v>
      </c>
      <c r="B34" s="296">
        <f t="shared" si="10"/>
        <v>15</v>
      </c>
      <c r="C34" s="2">
        <f>C62*VLOOKUP('Com_Res_MW Breakdown'!$A$16,'Com_Res_MW Breakdown'!$A$3:$U$16,MATCH($A34,'Com_Res_MW Breakdown'!$A$3:$U$3,0),0)*thousand</f>
        <v>19061467.303199995</v>
      </c>
      <c r="D34" s="2">
        <v>166035607.19013152</v>
      </c>
      <c r="E34" s="2">
        <v>-6340178.1715649925</v>
      </c>
      <c r="F34" s="3">
        <v>1212480.7901666665</v>
      </c>
      <c r="G34" s="370">
        <f t="shared" si="4"/>
        <v>10937679.469880439</v>
      </c>
      <c r="H34" s="2">
        <f t="shared" si="4"/>
        <v>95273056.535776824</v>
      </c>
      <c r="I34" s="2">
        <f t="shared" si="4"/>
        <v>-3638063.9286288698</v>
      </c>
      <c r="J34" s="3">
        <f t="shared" si="6"/>
        <v>1212480.7901666665</v>
      </c>
      <c r="K34" s="2">
        <f t="shared" si="5"/>
        <v>110516728.66350254</v>
      </c>
      <c r="L34" s="2">
        <f t="shared" si="5"/>
        <v>234353812.01014319</v>
      </c>
      <c r="M34" s="370">
        <f>VLOOKUP(BTM_Storage_Backup!$A$4,BTM_Storage_Backup!$A$4:$W$5,MATCH($A34,BTM_Storage_Backup!$A$3:$W$3,0),0)</f>
        <v>63415713.751386225</v>
      </c>
      <c r="N34" s="3">
        <f>VLOOKUP(BTM_Storage_Backup!$A$5,BTM_Storage_Backup!$A$4:$W$5,MATCH($A34,BTM_Storage_Backup!$A$3:$W$3,0),0)</f>
        <v>134474793.44264564</v>
      </c>
      <c r="O34" s="2">
        <f t="shared" si="7"/>
        <v>197890507.19403186</v>
      </c>
      <c r="P34" s="2">
        <f t="shared" si="8"/>
        <v>106210736.00565726</v>
      </c>
      <c r="Q34" s="3">
        <f t="shared" si="9"/>
        <v>-91679771.188374609</v>
      </c>
      <c r="R34" s="249">
        <f t="shared" si="3"/>
        <v>2.5000000000000001E-2</v>
      </c>
      <c r="S34" s="369">
        <f t="shared" si="2"/>
        <v>1.7427341289064451</v>
      </c>
    </row>
    <row r="35" spans="1:19" x14ac:dyDescent="0.25">
      <c r="A35" s="296">
        <v>2045</v>
      </c>
      <c r="B35" s="296">
        <f t="shared" si="10"/>
        <v>16</v>
      </c>
      <c r="C35" s="2">
        <f>C63*VLOOKUP('Com_Res_MW Breakdown'!$A$16,'Com_Res_MW Breakdown'!$A$3:$U$16,MATCH($A35,'Com_Res_MW Breakdown'!$A$3:$U$3,0),0)*thousand</f>
        <v>21582228.646533336</v>
      </c>
      <c r="D35" s="2">
        <v>209534975.08759308</v>
      </c>
      <c r="E35" s="2">
        <v>11264544.831175104</v>
      </c>
      <c r="F35" s="3">
        <v>1197370.13158</v>
      </c>
      <c r="G35" s="370">
        <f t="shared" si="4"/>
        <v>12082068.329664599</v>
      </c>
      <c r="H35" s="2">
        <f t="shared" si="4"/>
        <v>117300948.29059798</v>
      </c>
      <c r="I35" s="2">
        <f t="shared" si="4"/>
        <v>6306067.9497846393</v>
      </c>
      <c r="J35" s="3">
        <f t="shared" si="6"/>
        <v>1197370.13158</v>
      </c>
      <c r="K35" s="2">
        <f t="shared" si="5"/>
        <v>113279646.8800901</v>
      </c>
      <c r="L35" s="2">
        <f t="shared" si="5"/>
        <v>240212657.31039673</v>
      </c>
      <c r="M35" s="370">
        <f>VLOOKUP(BTM_Storage_Backup!$A$4,BTM_Storage_Backup!$A$4:$W$5,MATCH($A35,BTM_Storage_Backup!$A$3:$W$3,0),0)</f>
        <v>63415713.751386225</v>
      </c>
      <c r="N35" s="3">
        <f>VLOOKUP(BTM_Storage_Backup!$A$5,BTM_Storage_Backup!$A$4:$W$5,MATCH($A35,BTM_Storage_Backup!$A$3:$W$3,0),0)</f>
        <v>134474793.44264564</v>
      </c>
      <c r="O35" s="2">
        <f t="shared" si="7"/>
        <v>197890507.19403186</v>
      </c>
      <c r="P35" s="2">
        <f t="shared" si="8"/>
        <v>129383016.62026258</v>
      </c>
      <c r="Q35" s="3">
        <f t="shared" si="9"/>
        <v>-68507490.573769286</v>
      </c>
      <c r="R35" s="249">
        <f t="shared" si="3"/>
        <v>2.5000000000000001E-2</v>
      </c>
      <c r="S35" s="369">
        <f t="shared" si="2"/>
        <v>1.786302482129106</v>
      </c>
    </row>
    <row r="36" spans="1:19" x14ac:dyDescent="0.25">
      <c r="A36" s="296">
        <v>2046</v>
      </c>
      <c r="B36" s="296">
        <f t="shared" si="10"/>
        <v>17</v>
      </c>
      <c r="C36" s="2">
        <f>C64*VLOOKUP('Com_Res_MW Breakdown'!$A$16,'Com_Res_MW Breakdown'!$A$3:$U$16,MATCH($A36,'Com_Res_MW Breakdown'!$A$3:$U$3,0),0)*thousand</f>
        <v>20309074.491466682</v>
      </c>
      <c r="D36" s="2">
        <v>218500787.91084248</v>
      </c>
      <c r="E36" s="2">
        <v>13723066.400098037</v>
      </c>
      <c r="F36" s="3">
        <v>1186039.8205026665</v>
      </c>
      <c r="G36" s="370">
        <f t="shared" si="4"/>
        <v>11092035.872654047</v>
      </c>
      <c r="H36" s="2">
        <f t="shared" si="4"/>
        <v>119336731.89925896</v>
      </c>
      <c r="I36" s="2">
        <f t="shared" si="4"/>
        <v>7495011.3978191465</v>
      </c>
      <c r="J36" s="3">
        <f t="shared" si="6"/>
        <v>1186039.8205026665</v>
      </c>
      <c r="K36" s="2">
        <f t="shared" si="5"/>
        <v>116111638.05209234</v>
      </c>
      <c r="L36" s="2">
        <f t="shared" si="5"/>
        <v>246217973.74315664</v>
      </c>
      <c r="M36" s="370">
        <f>VLOOKUP(BTM_Storage_Backup!$A$4,BTM_Storage_Backup!$A$4:$W$5,MATCH($A36,BTM_Storage_Backup!$A$3:$W$3,0),0)</f>
        <v>63415713.751386225</v>
      </c>
      <c r="N36" s="3">
        <f>VLOOKUP(BTM_Storage_Backup!$A$5,BTM_Storage_Backup!$A$4:$W$5,MATCH($A36,BTM_Storage_Backup!$A$3:$W$3,0),0)</f>
        <v>134474793.44264564</v>
      </c>
      <c r="O36" s="2">
        <f t="shared" si="7"/>
        <v>197890507.19403186</v>
      </c>
      <c r="P36" s="2">
        <f t="shared" si="8"/>
        <v>130428767.77191301</v>
      </c>
      <c r="Q36" s="3">
        <f t="shared" si="9"/>
        <v>-67461739.422118858</v>
      </c>
      <c r="R36" s="249">
        <f t="shared" si="3"/>
        <v>2.5000000000000001E-2</v>
      </c>
      <c r="S36" s="369">
        <f t="shared" si="2"/>
        <v>1.8309600441823335</v>
      </c>
    </row>
    <row r="37" spans="1:19" x14ac:dyDescent="0.25">
      <c r="A37" s="296">
        <v>2047</v>
      </c>
      <c r="B37" s="296">
        <f t="shared" si="10"/>
        <v>18</v>
      </c>
      <c r="C37" s="2">
        <f>C65*VLOOKUP('Com_Res_MW Breakdown'!$A$16,'Com_Res_MW Breakdown'!$A$3:$U$16,MATCH($A37,'Com_Res_MW Breakdown'!$A$3:$U$3,0),0)*thousand</f>
        <v>24687169.293466661</v>
      </c>
      <c r="D37" s="2">
        <v>226377361.40165517</v>
      </c>
      <c r="E37" s="2">
        <v>2895116.2759465533</v>
      </c>
      <c r="F37" s="3">
        <v>1183140.0120653333</v>
      </c>
      <c r="G37" s="370">
        <f t="shared" si="4"/>
        <v>13154324.852508761</v>
      </c>
      <c r="H37" s="2">
        <f t="shared" si="4"/>
        <v>120623037.6489224</v>
      </c>
      <c r="I37" s="2">
        <f t="shared" si="4"/>
        <v>1542635.347409592</v>
      </c>
      <c r="J37" s="3">
        <f t="shared" si="6"/>
        <v>1183140.0120653333</v>
      </c>
      <c r="K37" s="2">
        <f t="shared" si="5"/>
        <v>119014429.00339463</v>
      </c>
      <c r="L37" s="2">
        <f t="shared" si="5"/>
        <v>252373423.08673552</v>
      </c>
      <c r="M37" s="370">
        <f>VLOOKUP(BTM_Storage_Backup!$A$4,BTM_Storage_Backup!$A$4:$W$5,MATCH($A37,BTM_Storage_Backup!$A$3:$W$3,0),0)</f>
        <v>63415713.751386225</v>
      </c>
      <c r="N37" s="3">
        <f>VLOOKUP(BTM_Storage_Backup!$A$5,BTM_Storage_Backup!$A$4:$W$5,MATCH($A37,BTM_Storage_Backup!$A$3:$W$3,0),0)</f>
        <v>134474793.44264564</v>
      </c>
      <c r="O37" s="2">
        <f t="shared" si="7"/>
        <v>197890507.19403186</v>
      </c>
      <c r="P37" s="2">
        <f t="shared" si="8"/>
        <v>133777362.50143117</v>
      </c>
      <c r="Q37" s="3">
        <f t="shared" si="9"/>
        <v>-64113144.692600697</v>
      </c>
      <c r="R37" s="249">
        <f t="shared" si="3"/>
        <v>2.5000000000000001E-2</v>
      </c>
      <c r="S37" s="369">
        <f t="shared" si="2"/>
        <v>1.8767340452868917</v>
      </c>
    </row>
    <row r="38" spans="1:19" x14ac:dyDescent="0.25">
      <c r="A38" s="296">
        <v>2048</v>
      </c>
      <c r="B38" s="296">
        <f t="shared" si="10"/>
        <v>19</v>
      </c>
      <c r="C38" s="2">
        <f>C66*VLOOKUP('Com_Res_MW Breakdown'!$A$16,'Com_Res_MW Breakdown'!$A$3:$U$16,MATCH($A38,'Com_Res_MW Breakdown'!$A$3:$U$3,0),0)*thousand</f>
        <v>19524498.273866661</v>
      </c>
      <c r="D38" s="2">
        <v>234320499.36602393</v>
      </c>
      <c r="E38" s="2">
        <v>18152871.02865677</v>
      </c>
      <c r="F38" s="3">
        <v>1162287.3775293333</v>
      </c>
      <c r="G38" s="370">
        <f t="shared" si="4"/>
        <v>10149701.843333077</v>
      </c>
      <c r="H38" s="2">
        <f t="shared" si="4"/>
        <v>121810208.4358996</v>
      </c>
      <c r="I38" s="2">
        <f t="shared" si="4"/>
        <v>9436669.0481341016</v>
      </c>
      <c r="J38" s="3">
        <f t="shared" si="6"/>
        <v>1162287.3775293333</v>
      </c>
      <c r="K38" s="2">
        <f t="shared" si="5"/>
        <v>121989789.72847949</v>
      </c>
      <c r="L38" s="2">
        <f t="shared" si="5"/>
        <v>258682758.66390389</v>
      </c>
      <c r="M38" s="370">
        <f>VLOOKUP(BTM_Storage_Backup!$A$4,BTM_Storage_Backup!$A$4:$W$5,MATCH($A38,BTM_Storage_Backup!$A$3:$W$3,0),0)</f>
        <v>63415713.751386225</v>
      </c>
      <c r="N38" s="3">
        <f>VLOOKUP(BTM_Storage_Backup!$A$5,BTM_Storage_Backup!$A$4:$W$5,MATCH($A38,BTM_Storage_Backup!$A$3:$W$3,0),0)</f>
        <v>134474793.44264564</v>
      </c>
      <c r="O38" s="2">
        <f t="shared" si="7"/>
        <v>197890507.19403186</v>
      </c>
      <c r="P38" s="2">
        <f t="shared" si="8"/>
        <v>131959910.27923268</v>
      </c>
      <c r="Q38" s="3">
        <f t="shared" si="9"/>
        <v>-65930596.914799184</v>
      </c>
      <c r="R38" s="249">
        <f t="shared" si="3"/>
        <v>2.5000000000000001E-2</v>
      </c>
      <c r="S38" s="369">
        <f t="shared" si="2"/>
        <v>1.9236523964190637</v>
      </c>
    </row>
    <row r="39" spans="1:19" x14ac:dyDescent="0.25">
      <c r="A39" s="296">
        <v>2049</v>
      </c>
      <c r="B39" s="296">
        <f t="shared" si="10"/>
        <v>20</v>
      </c>
      <c r="C39" s="2">
        <f>C67*VLOOKUP('Com_Res_MW Breakdown'!$A$16,'Com_Res_MW Breakdown'!$A$3:$U$16,MATCH($A39,'Com_Res_MW Breakdown'!$A$3:$U$3,0),0)*thousand</f>
        <v>20482012.406133335</v>
      </c>
      <c r="D39" s="2">
        <v>242559798.64334711</v>
      </c>
      <c r="E39" s="2">
        <v>26591024.460073978</v>
      </c>
      <c r="F39" s="3">
        <v>1158127.6953853334</v>
      </c>
      <c r="G39" s="370">
        <f t="shared" si="4"/>
        <v>10387766.087642908</v>
      </c>
      <c r="H39" s="2">
        <f t="shared" si="4"/>
        <v>123017914.48082237</v>
      </c>
      <c r="I39" s="2">
        <f t="shared" si="4"/>
        <v>13486045.054797696</v>
      </c>
      <c r="J39" s="3">
        <f t="shared" si="6"/>
        <v>1158127.6953853334</v>
      </c>
      <c r="K39" s="2">
        <f t="shared" si="5"/>
        <v>125039534.47169146</v>
      </c>
      <c r="L39" s="2">
        <f t="shared" si="5"/>
        <v>265149827.63050145</v>
      </c>
      <c r="M39" s="370">
        <f>VLOOKUP(BTM_Storage_Backup!$A$4,BTM_Storage_Backup!$A$4:$W$5,MATCH($A39,BTM_Storage_Backup!$A$3:$W$3,0),0)</f>
        <v>63415713.751386225</v>
      </c>
      <c r="N39" s="3">
        <f>VLOOKUP(BTM_Storage_Backup!$A$5,BTM_Storage_Backup!$A$4:$W$5,MATCH($A39,BTM_Storage_Backup!$A$3:$W$3,0),0)</f>
        <v>134474793.44264564</v>
      </c>
      <c r="O39" s="2">
        <f t="shared" si="7"/>
        <v>197890507.19403186</v>
      </c>
      <c r="P39" s="2">
        <f t="shared" si="8"/>
        <v>133405680.56846528</v>
      </c>
      <c r="Q39" s="3">
        <f t="shared" si="9"/>
        <v>-64484826.625566587</v>
      </c>
      <c r="R39" s="249">
        <f t="shared" si="3"/>
        <v>2.5000000000000001E-2</v>
      </c>
      <c r="S39" s="369">
        <f t="shared" si="2"/>
        <v>1.9717437063295402</v>
      </c>
    </row>
    <row r="40" spans="1:19" ht="4.5" customHeight="1" x14ac:dyDescent="0.25">
      <c r="A40" s="363"/>
      <c r="B40" s="363"/>
      <c r="C40" s="338"/>
      <c r="D40" s="338"/>
      <c r="E40" s="338"/>
      <c r="F40" s="371"/>
      <c r="G40" s="372"/>
      <c r="H40" s="338"/>
      <c r="I40" s="338"/>
      <c r="J40" s="371"/>
      <c r="K40" s="338"/>
      <c r="L40" s="338"/>
      <c r="M40" s="372"/>
      <c r="N40" s="371"/>
      <c r="O40" s="338"/>
      <c r="P40" s="338"/>
      <c r="Q40" s="371"/>
      <c r="R40" s="365"/>
      <c r="S40" s="373"/>
    </row>
    <row r="41" spans="1:19" ht="4.5" customHeight="1" x14ac:dyDescent="0.25">
      <c r="A41" s="296"/>
      <c r="B41" s="296"/>
      <c r="C41" s="2"/>
      <c r="D41" s="2"/>
      <c r="E41" s="2"/>
      <c r="F41" s="3"/>
      <c r="G41" s="370"/>
      <c r="H41" s="2"/>
      <c r="I41" s="2"/>
      <c r="J41" s="3"/>
      <c r="K41" s="2"/>
      <c r="L41" s="2"/>
      <c r="M41" s="370"/>
      <c r="N41" s="3"/>
      <c r="O41" s="2"/>
      <c r="P41" s="2"/>
      <c r="Q41" s="3"/>
      <c r="S41" s="369"/>
    </row>
    <row r="42" spans="1:19" x14ac:dyDescent="0.25">
      <c r="F42" s="279"/>
      <c r="G42" s="278"/>
      <c r="J42" s="279"/>
      <c r="M42" s="278"/>
      <c r="N42" s="279"/>
      <c r="Q42" s="279"/>
    </row>
    <row r="43" spans="1:19" s="250" customFormat="1" ht="30" x14ac:dyDescent="0.25">
      <c r="A43" s="251" t="s">
        <v>24</v>
      </c>
      <c r="C43" s="374">
        <f t="shared" ref="C43:Q43" si="11">SUM(C20:C39)</f>
        <v>402106152.91776329</v>
      </c>
      <c r="D43" s="374">
        <f t="shared" si="11"/>
        <v>3086112753.0229073</v>
      </c>
      <c r="E43" s="374">
        <f t="shared" si="11"/>
        <v>137228940.50274271</v>
      </c>
      <c r="F43" s="375">
        <f t="shared" si="11"/>
        <v>24992274.810419731</v>
      </c>
      <c r="G43" s="376">
        <f t="shared" si="11"/>
        <v>258947478.41578233</v>
      </c>
      <c r="H43" s="374">
        <f t="shared" si="11"/>
        <v>1889423188.510473</v>
      </c>
      <c r="I43" s="374">
        <f t="shared" si="11"/>
        <v>86707577.574662298</v>
      </c>
      <c r="J43" s="375">
        <f t="shared" si="11"/>
        <v>24992274.810419731</v>
      </c>
      <c r="K43" s="374">
        <f t="shared" si="11"/>
        <v>1997993134.8759511</v>
      </c>
      <c r="L43" s="374">
        <f t="shared" si="11"/>
        <v>4236800285.2667489</v>
      </c>
      <c r="M43" s="376">
        <f t="shared" si="11"/>
        <v>1268314275.0277238</v>
      </c>
      <c r="N43" s="375">
        <f t="shared" si="11"/>
        <v>2689495868.8529119</v>
      </c>
      <c r="O43" s="374">
        <f t="shared" si="11"/>
        <v>3957810143.8806362</v>
      </c>
      <c r="P43" s="374">
        <f t="shared" si="11"/>
        <v>2148370666.9262557</v>
      </c>
      <c r="Q43" s="375">
        <f t="shared" si="11"/>
        <v>-1809439476.9543815</v>
      </c>
      <c r="R43" s="377"/>
      <c r="S43" s="377"/>
    </row>
    <row r="44" spans="1:19" s="250" customFormat="1" ht="30" x14ac:dyDescent="0.25">
      <c r="A44" s="251" t="s">
        <v>25</v>
      </c>
      <c r="C44" s="378">
        <f>C43/$F$43</f>
        <v>16.08921780702083</v>
      </c>
      <c r="D44" s="378">
        <f t="shared" ref="D44:F44" si="12">D43/$F$43</f>
        <v>123.48266720147664</v>
      </c>
      <c r="E44" s="378">
        <f t="shared" si="12"/>
        <v>5.4908543357377573</v>
      </c>
      <c r="F44" s="379">
        <f t="shared" si="12"/>
        <v>1</v>
      </c>
      <c r="G44" s="380">
        <f>G43/$F$43</f>
        <v>10.361100795347467</v>
      </c>
      <c r="H44" s="378">
        <f t="shared" ref="H44:J44" si="13">H43/$F$43</f>
        <v>75.600288602890132</v>
      </c>
      <c r="I44" s="378">
        <f t="shared" si="13"/>
        <v>3.4693751662218575</v>
      </c>
      <c r="J44" s="379">
        <f t="shared" si="13"/>
        <v>1</v>
      </c>
      <c r="K44" s="381" t="s">
        <v>33</v>
      </c>
      <c r="L44" s="379">
        <f>SUM(K43:L43)/F43</f>
        <v>249.46882456427304</v>
      </c>
      <c r="M44" s="382" t="s">
        <v>34</v>
      </c>
      <c r="N44" s="383">
        <f>SUM(M43:N43)/F43</f>
        <v>158.36134061036145</v>
      </c>
      <c r="O44" s="378">
        <f>O43/$F$43</f>
        <v>158.36134061036148</v>
      </c>
      <c r="P44" s="378">
        <f>P43/$F$43</f>
        <v>85.961389398237614</v>
      </c>
      <c r="Q44" s="375"/>
      <c r="R44" s="377"/>
      <c r="S44" s="377"/>
    </row>
    <row r="45" spans="1:19" ht="9.75" customHeight="1" thickBot="1" x14ac:dyDescent="0.3">
      <c r="A45" s="237"/>
      <c r="B45" s="237"/>
      <c r="C45" s="237"/>
      <c r="D45" s="237"/>
      <c r="E45" s="237"/>
      <c r="F45" s="384"/>
      <c r="G45" s="385"/>
      <c r="H45" s="237"/>
      <c r="I45" s="237"/>
      <c r="J45" s="384"/>
      <c r="K45" s="237"/>
      <c r="L45" s="237"/>
      <c r="M45" s="385"/>
      <c r="N45" s="384"/>
      <c r="O45" s="237"/>
      <c r="P45" s="237"/>
      <c r="Q45" s="384"/>
      <c r="R45" s="342"/>
      <c r="S45" s="342"/>
    </row>
    <row r="46" spans="1:19" ht="15.75" thickTop="1" x14ac:dyDescent="0.25"/>
    <row r="47" spans="1:19" x14ac:dyDescent="0.25">
      <c r="C47" s="249" t="s">
        <v>51</v>
      </c>
    </row>
    <row r="48" spans="1:19" x14ac:dyDescent="0.25">
      <c r="B48" s="296">
        <v>2030</v>
      </c>
      <c r="C48" s="2">
        <v>35192.096385999997</v>
      </c>
      <c r="D48" s="2"/>
    </row>
    <row r="49" spans="2:4" x14ac:dyDescent="0.25">
      <c r="B49" s="296">
        <v>2031</v>
      </c>
      <c r="C49" s="2">
        <v>60733.566824000023</v>
      </c>
      <c r="D49" s="2"/>
    </row>
    <row r="50" spans="2:4" x14ac:dyDescent="0.25">
      <c r="B50" s="296">
        <v>2032</v>
      </c>
      <c r="C50" s="2">
        <v>75993.248722999997</v>
      </c>
      <c r="D50" s="2"/>
    </row>
    <row r="51" spans="2:4" x14ac:dyDescent="0.25">
      <c r="B51" s="296">
        <v>2033</v>
      </c>
      <c r="C51" s="2">
        <v>93142.175055999949</v>
      </c>
      <c r="D51" s="2"/>
    </row>
    <row r="52" spans="2:4" x14ac:dyDescent="0.25">
      <c r="B52" s="296">
        <v>2034</v>
      </c>
      <c r="C52" s="2">
        <v>105869.42172300001</v>
      </c>
      <c r="D52" s="2"/>
    </row>
    <row r="53" spans="2:4" x14ac:dyDescent="0.25">
      <c r="B53" s="296">
        <v>2035</v>
      </c>
      <c r="C53" s="2">
        <v>111425.52178100008</v>
      </c>
      <c r="D53" s="2"/>
    </row>
    <row r="54" spans="2:4" x14ac:dyDescent="0.25">
      <c r="B54" s="296">
        <v>2036</v>
      </c>
      <c r="C54" s="2">
        <v>122326.03441900003</v>
      </c>
      <c r="D54" s="2"/>
    </row>
    <row r="55" spans="2:4" x14ac:dyDescent="0.25">
      <c r="B55" s="296">
        <v>2037</v>
      </c>
      <c r="C55" s="2">
        <v>135026.40441500006</v>
      </c>
      <c r="D55" s="2"/>
    </row>
    <row r="56" spans="2:4" x14ac:dyDescent="0.25">
      <c r="B56" s="296">
        <v>2038</v>
      </c>
      <c r="C56" s="2">
        <v>143015.98243800004</v>
      </c>
      <c r="D56" s="2"/>
    </row>
    <row r="57" spans="2:4" x14ac:dyDescent="0.25">
      <c r="B57" s="296">
        <v>2039</v>
      </c>
      <c r="C57" s="2">
        <v>151856.99406099995</v>
      </c>
      <c r="D57" s="2"/>
    </row>
    <row r="58" spans="2:4" x14ac:dyDescent="0.25">
      <c r="B58" s="296">
        <v>2040</v>
      </c>
      <c r="C58" s="2">
        <v>162060.92346799996</v>
      </c>
      <c r="D58" s="2"/>
    </row>
    <row r="59" spans="2:4" x14ac:dyDescent="0.25">
      <c r="B59" s="296">
        <v>2041</v>
      </c>
      <c r="C59" s="2">
        <v>182217.22166799993</v>
      </c>
      <c r="D59" s="2"/>
    </row>
    <row r="60" spans="2:4" x14ac:dyDescent="0.25">
      <c r="B60" s="296">
        <v>2042</v>
      </c>
      <c r="C60" s="2">
        <v>182230.65943899989</v>
      </c>
      <c r="D60" s="2"/>
    </row>
    <row r="61" spans="2:4" x14ac:dyDescent="0.25">
      <c r="B61" s="296">
        <v>2043</v>
      </c>
      <c r="C61" s="2">
        <v>146249.7180869999</v>
      </c>
      <c r="D61" s="2"/>
    </row>
    <row r="62" spans="2:4" x14ac:dyDescent="0.25">
      <c r="B62" s="296">
        <v>2044</v>
      </c>
      <c r="C62" s="2">
        <v>142961.00477399997</v>
      </c>
      <c r="D62" s="2"/>
    </row>
    <row r="63" spans="2:4" x14ac:dyDescent="0.25">
      <c r="B63" s="296">
        <v>2045</v>
      </c>
      <c r="C63" s="2">
        <v>161866.71484900004</v>
      </c>
      <c r="D63" s="2"/>
    </row>
    <row r="64" spans="2:4" x14ac:dyDescent="0.25">
      <c r="B64" s="296">
        <v>2046</v>
      </c>
      <c r="C64" s="2">
        <v>152318.05868600012</v>
      </c>
      <c r="D64" s="2"/>
    </row>
    <row r="65" spans="2:4" x14ac:dyDescent="0.25">
      <c r="B65" s="296">
        <v>2047</v>
      </c>
      <c r="C65" s="2">
        <v>185153.76970099995</v>
      </c>
      <c r="D65" s="2"/>
    </row>
    <row r="66" spans="2:4" x14ac:dyDescent="0.25">
      <c r="B66" s="296">
        <v>2048</v>
      </c>
      <c r="C66" s="2">
        <v>146433.73705399997</v>
      </c>
      <c r="D66" s="2"/>
    </row>
    <row r="67" spans="2:4" x14ac:dyDescent="0.25">
      <c r="B67" s="296">
        <v>2049</v>
      </c>
      <c r="C67" s="2">
        <v>153615.09304599999</v>
      </c>
      <c r="D67" s="2"/>
    </row>
  </sheetData>
  <mergeCells count="5">
    <mergeCell ref="C5:F5"/>
    <mergeCell ref="G5:J5"/>
    <mergeCell ref="K5:L5"/>
    <mergeCell ref="M5:N5"/>
    <mergeCell ref="O5:Q5"/>
  </mergeCells>
  <printOptions horizontalCentered="1" verticalCentered="1"/>
  <pageMargins left="0.2" right="0.2" top="0.75" bottom="0.75" header="0.3" footer="0.3"/>
  <pageSetup scale="7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E062F-2487-417C-B732-60B950E6F3C8}">
  <sheetPr codeName="Sheet10">
    <tabColor theme="5" tint="0.39997558519241921"/>
  </sheetPr>
  <dimension ref="A1:U19"/>
  <sheetViews>
    <sheetView workbookViewId="0">
      <pane xSplit="1" ySplit="3" topLeftCell="B4" activePane="bottomRight" state="frozen"/>
      <selection pane="topRight"/>
      <selection pane="bottomLeft"/>
      <selection pane="bottomRight"/>
    </sheetView>
  </sheetViews>
  <sheetFormatPr defaultRowHeight="15" x14ac:dyDescent="0.25"/>
  <cols>
    <col min="1" max="1" width="32.85546875" style="5" bestFit="1" customWidth="1"/>
    <col min="2" max="16384" width="9.140625" style="5"/>
  </cols>
  <sheetData>
    <row r="1" spans="1:21" x14ac:dyDescent="0.25">
      <c r="A1" s="23" t="s">
        <v>52</v>
      </c>
    </row>
    <row r="3" spans="1:21" x14ac:dyDescent="0.25">
      <c r="B3" s="5">
        <v>2030</v>
      </c>
      <c r="C3" s="5">
        <f>B3+1</f>
        <v>2031</v>
      </c>
      <c r="D3" s="5">
        <f t="shared" ref="D3:U3" si="0">C3+1</f>
        <v>2032</v>
      </c>
      <c r="E3" s="5">
        <f t="shared" si="0"/>
        <v>2033</v>
      </c>
      <c r="F3" s="5">
        <f t="shared" si="0"/>
        <v>2034</v>
      </c>
      <c r="G3" s="5">
        <f t="shared" si="0"/>
        <v>2035</v>
      </c>
      <c r="H3" s="5">
        <f t="shared" si="0"/>
        <v>2036</v>
      </c>
      <c r="I3" s="5">
        <f t="shared" si="0"/>
        <v>2037</v>
      </c>
      <c r="J3" s="5">
        <f t="shared" si="0"/>
        <v>2038</v>
      </c>
      <c r="K3" s="5">
        <f t="shared" si="0"/>
        <v>2039</v>
      </c>
      <c r="L3" s="5">
        <f t="shared" si="0"/>
        <v>2040</v>
      </c>
      <c r="M3" s="5">
        <f t="shared" si="0"/>
        <v>2041</v>
      </c>
      <c r="N3" s="5">
        <f t="shared" si="0"/>
        <v>2042</v>
      </c>
      <c r="O3" s="5">
        <f t="shared" si="0"/>
        <v>2043</v>
      </c>
      <c r="P3" s="5">
        <f t="shared" si="0"/>
        <v>2044</v>
      </c>
      <c r="Q3" s="5">
        <f t="shared" si="0"/>
        <v>2045</v>
      </c>
      <c r="R3" s="5">
        <f t="shared" si="0"/>
        <v>2046</v>
      </c>
      <c r="S3" s="5">
        <f t="shared" si="0"/>
        <v>2047</v>
      </c>
      <c r="T3" s="5">
        <f t="shared" si="0"/>
        <v>2048</v>
      </c>
      <c r="U3" s="5">
        <f t="shared" si="0"/>
        <v>2049</v>
      </c>
    </row>
    <row r="4" spans="1:21" ht="6" customHeight="1" x14ac:dyDescent="0.25"/>
    <row r="5" spans="1:21" x14ac:dyDescent="0.25">
      <c r="A5" s="5" t="s">
        <v>53</v>
      </c>
      <c r="B5" s="2">
        <v>557.86666666666667</v>
      </c>
      <c r="C5" s="2">
        <f>B5</f>
        <v>557.86666666666667</v>
      </c>
      <c r="D5" s="2">
        <f t="shared" ref="D5:G5" si="1">C5</f>
        <v>557.86666666666667</v>
      </c>
      <c r="E5" s="2">
        <f t="shared" si="1"/>
        <v>557.86666666666667</v>
      </c>
      <c r="F5" s="2">
        <f t="shared" si="1"/>
        <v>557.86666666666667</v>
      </c>
      <c r="G5" s="2">
        <f t="shared" si="1"/>
        <v>557.86666666666667</v>
      </c>
      <c r="H5" s="2">
        <f>G5</f>
        <v>557.86666666666667</v>
      </c>
      <c r="I5" s="2">
        <f t="shared" ref="I5:U5" si="2">H5</f>
        <v>557.86666666666667</v>
      </c>
      <c r="J5" s="2">
        <f t="shared" si="2"/>
        <v>557.86666666666667</v>
      </c>
      <c r="K5" s="2">
        <f t="shared" si="2"/>
        <v>557.86666666666667</v>
      </c>
      <c r="L5" s="2">
        <f t="shared" si="2"/>
        <v>557.86666666666667</v>
      </c>
      <c r="M5" s="2">
        <f t="shared" si="2"/>
        <v>557.86666666666667</v>
      </c>
      <c r="N5" s="2">
        <f t="shared" si="2"/>
        <v>557.86666666666667</v>
      </c>
      <c r="O5" s="2">
        <f t="shared" si="2"/>
        <v>557.86666666666667</v>
      </c>
      <c r="P5" s="2">
        <f t="shared" si="2"/>
        <v>557.86666666666667</v>
      </c>
      <c r="Q5" s="2">
        <f t="shared" si="2"/>
        <v>557.86666666666667</v>
      </c>
      <c r="R5" s="2">
        <f t="shared" si="2"/>
        <v>557.86666666666667</v>
      </c>
      <c r="S5" s="2">
        <f t="shared" si="2"/>
        <v>557.86666666666667</v>
      </c>
      <c r="T5" s="2">
        <f t="shared" si="2"/>
        <v>557.86666666666667</v>
      </c>
      <c r="U5" s="2">
        <f t="shared" si="2"/>
        <v>557.86666666666667</v>
      </c>
    </row>
    <row r="6" spans="1:21" x14ac:dyDescent="0.25">
      <c r="A6" s="5" t="s">
        <v>54</v>
      </c>
      <c r="B6" s="2">
        <v>242.13333333333333</v>
      </c>
      <c r="C6" s="2">
        <f t="shared" ref="C6:U8" si="3">B6</f>
        <v>242.13333333333333</v>
      </c>
      <c r="D6" s="2">
        <f t="shared" si="3"/>
        <v>242.13333333333333</v>
      </c>
      <c r="E6" s="2">
        <f t="shared" si="3"/>
        <v>242.13333333333333</v>
      </c>
      <c r="F6" s="2">
        <f t="shared" si="3"/>
        <v>242.13333333333333</v>
      </c>
      <c r="G6" s="2">
        <f t="shared" si="3"/>
        <v>242.13333333333333</v>
      </c>
      <c r="H6" s="2">
        <f t="shared" si="3"/>
        <v>242.13333333333333</v>
      </c>
      <c r="I6" s="2">
        <f t="shared" si="3"/>
        <v>242.13333333333333</v>
      </c>
      <c r="J6" s="2">
        <f t="shared" si="3"/>
        <v>242.13333333333333</v>
      </c>
      <c r="K6" s="2">
        <f t="shared" si="3"/>
        <v>242.13333333333333</v>
      </c>
      <c r="L6" s="2">
        <f t="shared" si="3"/>
        <v>242.13333333333333</v>
      </c>
      <c r="M6" s="2">
        <f t="shared" si="3"/>
        <v>242.13333333333333</v>
      </c>
      <c r="N6" s="2">
        <f t="shared" si="3"/>
        <v>242.13333333333333</v>
      </c>
      <c r="O6" s="2">
        <f t="shared" si="3"/>
        <v>242.13333333333333</v>
      </c>
      <c r="P6" s="2">
        <f t="shared" si="3"/>
        <v>242.13333333333333</v>
      </c>
      <c r="Q6" s="2">
        <f t="shared" si="3"/>
        <v>242.13333333333333</v>
      </c>
      <c r="R6" s="2">
        <f t="shared" si="3"/>
        <v>242.13333333333333</v>
      </c>
      <c r="S6" s="2">
        <f t="shared" si="3"/>
        <v>242.13333333333333</v>
      </c>
      <c r="T6" s="2">
        <f t="shared" si="3"/>
        <v>242.13333333333333</v>
      </c>
      <c r="U6" s="2">
        <f t="shared" si="3"/>
        <v>242.13333333333333</v>
      </c>
    </row>
    <row r="7" spans="1:21" x14ac:dyDescent="0.25">
      <c r="A7" s="5" t="s">
        <v>55</v>
      </c>
      <c r="B7" s="2">
        <v>139.46666666666667</v>
      </c>
      <c r="C7" s="2">
        <f t="shared" si="3"/>
        <v>139.46666666666667</v>
      </c>
      <c r="D7" s="2">
        <f t="shared" si="3"/>
        <v>139.46666666666667</v>
      </c>
      <c r="E7" s="2">
        <f t="shared" si="3"/>
        <v>139.46666666666667</v>
      </c>
      <c r="F7" s="2">
        <f t="shared" si="3"/>
        <v>139.46666666666667</v>
      </c>
      <c r="G7" s="2">
        <f t="shared" si="3"/>
        <v>139.46666666666667</v>
      </c>
      <c r="H7" s="2">
        <f t="shared" si="3"/>
        <v>139.46666666666667</v>
      </c>
      <c r="I7" s="2">
        <f t="shared" si="3"/>
        <v>139.46666666666667</v>
      </c>
      <c r="J7" s="2">
        <f t="shared" si="3"/>
        <v>139.46666666666667</v>
      </c>
      <c r="K7" s="2">
        <f t="shared" si="3"/>
        <v>139.46666666666667</v>
      </c>
      <c r="L7" s="2">
        <f t="shared" si="3"/>
        <v>139.46666666666667</v>
      </c>
      <c r="M7" s="2">
        <f t="shared" si="3"/>
        <v>139.46666666666667</v>
      </c>
      <c r="N7" s="2">
        <f t="shared" si="3"/>
        <v>139.46666666666667</v>
      </c>
      <c r="O7" s="2">
        <f t="shared" si="3"/>
        <v>139.46666666666667</v>
      </c>
      <c r="P7" s="2">
        <f t="shared" si="3"/>
        <v>139.46666666666667</v>
      </c>
      <c r="Q7" s="2">
        <f t="shared" si="3"/>
        <v>139.46666666666667</v>
      </c>
      <c r="R7" s="2">
        <f t="shared" si="3"/>
        <v>139.46666666666667</v>
      </c>
      <c r="S7" s="2">
        <f t="shared" si="3"/>
        <v>139.46666666666667</v>
      </c>
      <c r="T7" s="2">
        <f t="shared" si="3"/>
        <v>139.46666666666667</v>
      </c>
      <c r="U7" s="2">
        <f t="shared" si="3"/>
        <v>139.46666666666667</v>
      </c>
    </row>
    <row r="8" spans="1:21" x14ac:dyDescent="0.25">
      <c r="A8" s="238" t="s">
        <v>56</v>
      </c>
      <c r="B8" s="338">
        <v>60.533333333333331</v>
      </c>
      <c r="C8" s="338">
        <f t="shared" si="3"/>
        <v>60.533333333333331</v>
      </c>
      <c r="D8" s="338">
        <f t="shared" si="3"/>
        <v>60.533333333333331</v>
      </c>
      <c r="E8" s="338">
        <f t="shared" si="3"/>
        <v>60.533333333333331</v>
      </c>
      <c r="F8" s="338">
        <f t="shared" si="3"/>
        <v>60.533333333333331</v>
      </c>
      <c r="G8" s="338">
        <f t="shared" si="3"/>
        <v>60.533333333333331</v>
      </c>
      <c r="H8" s="338">
        <f t="shared" si="3"/>
        <v>60.533333333333331</v>
      </c>
      <c r="I8" s="338">
        <f t="shared" si="3"/>
        <v>60.533333333333331</v>
      </c>
      <c r="J8" s="338">
        <f t="shared" si="3"/>
        <v>60.533333333333331</v>
      </c>
      <c r="K8" s="338">
        <f t="shared" si="3"/>
        <v>60.533333333333331</v>
      </c>
      <c r="L8" s="338">
        <f t="shared" si="3"/>
        <v>60.533333333333331</v>
      </c>
      <c r="M8" s="338">
        <f t="shared" si="3"/>
        <v>60.533333333333331</v>
      </c>
      <c r="N8" s="338">
        <f t="shared" si="3"/>
        <v>60.533333333333331</v>
      </c>
      <c r="O8" s="338">
        <f t="shared" si="3"/>
        <v>60.533333333333331</v>
      </c>
      <c r="P8" s="338">
        <f t="shared" si="3"/>
        <v>60.533333333333331</v>
      </c>
      <c r="Q8" s="338">
        <f t="shared" si="3"/>
        <v>60.533333333333331</v>
      </c>
      <c r="R8" s="338">
        <f t="shared" si="3"/>
        <v>60.533333333333331</v>
      </c>
      <c r="S8" s="338">
        <f t="shared" si="3"/>
        <v>60.533333333333331</v>
      </c>
      <c r="T8" s="338">
        <f t="shared" si="3"/>
        <v>60.533333333333331</v>
      </c>
      <c r="U8" s="338">
        <f t="shared" si="3"/>
        <v>60.533333333333331</v>
      </c>
    </row>
    <row r="9" spans="1:21" x14ac:dyDescent="0.25">
      <c r="A9" s="5" t="s">
        <v>8</v>
      </c>
      <c r="B9" s="2">
        <f>SUM(B5:B8)</f>
        <v>1000</v>
      </c>
      <c r="C9" s="2">
        <f t="shared" ref="C9:U9" si="4">SUM(C5:C8)</f>
        <v>1000</v>
      </c>
      <c r="D9" s="2">
        <f t="shared" si="4"/>
        <v>1000</v>
      </c>
      <c r="E9" s="2">
        <f t="shared" si="4"/>
        <v>1000</v>
      </c>
      <c r="F9" s="2">
        <f t="shared" si="4"/>
        <v>1000</v>
      </c>
      <c r="G9" s="2">
        <f t="shared" si="4"/>
        <v>1000</v>
      </c>
      <c r="H9" s="2">
        <f t="shared" si="4"/>
        <v>1000</v>
      </c>
      <c r="I9" s="2">
        <f t="shared" si="4"/>
        <v>1000</v>
      </c>
      <c r="J9" s="2">
        <f t="shared" si="4"/>
        <v>1000</v>
      </c>
      <c r="K9" s="2">
        <f t="shared" si="4"/>
        <v>1000</v>
      </c>
      <c r="L9" s="2">
        <f t="shared" si="4"/>
        <v>1000</v>
      </c>
      <c r="M9" s="2">
        <f t="shared" si="4"/>
        <v>1000</v>
      </c>
      <c r="N9" s="2">
        <f t="shared" si="4"/>
        <v>1000</v>
      </c>
      <c r="O9" s="2">
        <f t="shared" si="4"/>
        <v>1000</v>
      </c>
      <c r="P9" s="2">
        <f t="shared" si="4"/>
        <v>1000</v>
      </c>
      <c r="Q9" s="2">
        <f t="shared" si="4"/>
        <v>1000</v>
      </c>
      <c r="R9" s="2">
        <f t="shared" si="4"/>
        <v>1000</v>
      </c>
      <c r="S9" s="2">
        <f t="shared" si="4"/>
        <v>1000</v>
      </c>
      <c r="T9" s="2">
        <f t="shared" si="4"/>
        <v>1000</v>
      </c>
      <c r="U9" s="2">
        <f t="shared" si="4"/>
        <v>1000</v>
      </c>
    </row>
    <row r="10" spans="1:21" x14ac:dyDescent="0.25">
      <c r="H10" s="2"/>
      <c r="I10" s="2"/>
      <c r="J10" s="2"/>
      <c r="K10" s="2"/>
      <c r="L10" s="2"/>
      <c r="M10" s="2"/>
      <c r="N10" s="2"/>
      <c r="O10" s="2"/>
      <c r="P10" s="2"/>
      <c r="Q10" s="2"/>
      <c r="R10" s="2"/>
      <c r="S10" s="2"/>
      <c r="T10" s="2"/>
      <c r="U10" s="2"/>
    </row>
    <row r="11" spans="1:21" x14ac:dyDescent="0.25">
      <c r="A11" s="5" t="s">
        <v>57</v>
      </c>
      <c r="B11" s="5">
        <f>B18</f>
        <v>1030</v>
      </c>
      <c r="C11" s="5">
        <f>B11+C18</f>
        <v>2080</v>
      </c>
      <c r="D11" s="5">
        <f t="shared" ref="D11:G12" si="5">C11+D18</f>
        <v>2780</v>
      </c>
      <c r="E11" s="5">
        <f t="shared" si="5"/>
        <v>3480</v>
      </c>
      <c r="F11" s="5">
        <f t="shared" si="5"/>
        <v>4355</v>
      </c>
      <c r="G11" s="5">
        <f t="shared" si="5"/>
        <v>5230</v>
      </c>
      <c r="H11" s="2">
        <f t="shared" ref="H11:U13" si="6">G11</f>
        <v>5230</v>
      </c>
      <c r="I11" s="2">
        <f t="shared" si="6"/>
        <v>5230</v>
      </c>
      <c r="J11" s="2">
        <f t="shared" si="6"/>
        <v>5230</v>
      </c>
      <c r="K11" s="2">
        <f t="shared" si="6"/>
        <v>5230</v>
      </c>
      <c r="L11" s="2">
        <f t="shared" si="6"/>
        <v>5230</v>
      </c>
      <c r="M11" s="2">
        <f t="shared" si="6"/>
        <v>5230</v>
      </c>
      <c r="N11" s="2">
        <f t="shared" si="6"/>
        <v>5230</v>
      </c>
      <c r="O11" s="2">
        <f t="shared" si="6"/>
        <v>5230</v>
      </c>
      <c r="P11" s="2">
        <f t="shared" si="6"/>
        <v>5230</v>
      </c>
      <c r="Q11" s="2">
        <f t="shared" si="6"/>
        <v>5230</v>
      </c>
      <c r="R11" s="2">
        <f t="shared" si="6"/>
        <v>5230</v>
      </c>
      <c r="S11" s="2">
        <f t="shared" si="6"/>
        <v>5230</v>
      </c>
      <c r="T11" s="2">
        <f t="shared" si="6"/>
        <v>5230</v>
      </c>
      <c r="U11" s="2">
        <f t="shared" si="6"/>
        <v>5230</v>
      </c>
    </row>
    <row r="12" spans="1:21" x14ac:dyDescent="0.25">
      <c r="A12" s="5" t="s">
        <v>58</v>
      </c>
      <c r="B12" s="5">
        <f>B19</f>
        <v>430</v>
      </c>
      <c r="C12" s="5">
        <f>B12+C19</f>
        <v>880</v>
      </c>
      <c r="D12" s="5">
        <f t="shared" si="5"/>
        <v>1180</v>
      </c>
      <c r="E12" s="5">
        <f t="shared" si="5"/>
        <v>1480</v>
      </c>
      <c r="F12" s="5">
        <f t="shared" si="5"/>
        <v>1855</v>
      </c>
      <c r="G12" s="5">
        <f t="shared" si="5"/>
        <v>2230</v>
      </c>
      <c r="H12" s="2">
        <f t="shared" si="6"/>
        <v>2230</v>
      </c>
      <c r="I12" s="2">
        <f t="shared" si="6"/>
        <v>2230</v>
      </c>
      <c r="J12" s="2">
        <f t="shared" si="6"/>
        <v>2230</v>
      </c>
      <c r="K12" s="2">
        <f t="shared" si="6"/>
        <v>2230</v>
      </c>
      <c r="L12" s="2">
        <f t="shared" si="6"/>
        <v>2230</v>
      </c>
      <c r="M12" s="2">
        <f t="shared" si="6"/>
        <v>2230</v>
      </c>
      <c r="N12" s="2">
        <f t="shared" si="6"/>
        <v>2230</v>
      </c>
      <c r="O12" s="2">
        <f t="shared" si="6"/>
        <v>2230</v>
      </c>
      <c r="P12" s="2">
        <f t="shared" si="6"/>
        <v>2230</v>
      </c>
      <c r="Q12" s="2">
        <f t="shared" si="6"/>
        <v>2230</v>
      </c>
      <c r="R12" s="2">
        <f t="shared" si="6"/>
        <v>2230</v>
      </c>
      <c r="S12" s="2">
        <f t="shared" si="6"/>
        <v>2230</v>
      </c>
      <c r="T12" s="2">
        <f t="shared" si="6"/>
        <v>2230</v>
      </c>
      <c r="U12" s="2">
        <f t="shared" si="6"/>
        <v>2230</v>
      </c>
    </row>
    <row r="13" spans="1:21" x14ac:dyDescent="0.25">
      <c r="A13" s="238" t="s">
        <v>59</v>
      </c>
      <c r="B13" s="238">
        <v>40</v>
      </c>
      <c r="C13" s="238">
        <v>40</v>
      </c>
      <c r="D13" s="238">
        <v>40</v>
      </c>
      <c r="E13" s="238">
        <v>40</v>
      </c>
      <c r="F13" s="238">
        <v>40</v>
      </c>
      <c r="G13" s="238">
        <v>40</v>
      </c>
      <c r="H13" s="338">
        <f t="shared" si="6"/>
        <v>40</v>
      </c>
      <c r="I13" s="338">
        <f t="shared" si="6"/>
        <v>40</v>
      </c>
      <c r="J13" s="338">
        <f t="shared" si="6"/>
        <v>40</v>
      </c>
      <c r="K13" s="338">
        <f t="shared" si="6"/>
        <v>40</v>
      </c>
      <c r="L13" s="338">
        <f t="shared" si="6"/>
        <v>40</v>
      </c>
      <c r="M13" s="338">
        <f t="shared" si="6"/>
        <v>40</v>
      </c>
      <c r="N13" s="338">
        <f t="shared" si="6"/>
        <v>40</v>
      </c>
      <c r="O13" s="338">
        <f t="shared" si="6"/>
        <v>40</v>
      </c>
      <c r="P13" s="338">
        <f t="shared" si="6"/>
        <v>40</v>
      </c>
      <c r="Q13" s="338">
        <f t="shared" si="6"/>
        <v>40</v>
      </c>
      <c r="R13" s="338">
        <f t="shared" si="6"/>
        <v>40</v>
      </c>
      <c r="S13" s="338">
        <f t="shared" si="6"/>
        <v>40</v>
      </c>
      <c r="T13" s="338">
        <f t="shared" si="6"/>
        <v>40</v>
      </c>
      <c r="U13" s="338">
        <f t="shared" si="6"/>
        <v>40</v>
      </c>
    </row>
    <row r="14" spans="1:21" x14ac:dyDescent="0.25">
      <c r="A14" s="5" t="s">
        <v>8</v>
      </c>
      <c r="B14" s="2">
        <f>SUM(B11:B13)</f>
        <v>1500</v>
      </c>
      <c r="C14" s="2">
        <f t="shared" ref="C14:U14" si="7">SUM(C11:C13)</f>
        <v>3000</v>
      </c>
      <c r="D14" s="2">
        <f t="shared" si="7"/>
        <v>4000</v>
      </c>
      <c r="E14" s="2">
        <f t="shared" si="7"/>
        <v>5000</v>
      </c>
      <c r="F14" s="2">
        <f t="shared" si="7"/>
        <v>6250</v>
      </c>
      <c r="G14" s="2">
        <f t="shared" si="7"/>
        <v>7500</v>
      </c>
      <c r="H14" s="2">
        <f t="shared" si="7"/>
        <v>7500</v>
      </c>
      <c r="I14" s="2">
        <f t="shared" si="7"/>
        <v>7500</v>
      </c>
      <c r="J14" s="2">
        <f t="shared" si="7"/>
        <v>7500</v>
      </c>
      <c r="K14" s="2">
        <f t="shared" si="7"/>
        <v>7500</v>
      </c>
      <c r="L14" s="2">
        <f t="shared" si="7"/>
        <v>7500</v>
      </c>
      <c r="M14" s="2">
        <f t="shared" si="7"/>
        <v>7500</v>
      </c>
      <c r="N14" s="2">
        <f t="shared" si="7"/>
        <v>7500</v>
      </c>
      <c r="O14" s="2">
        <f t="shared" si="7"/>
        <v>7500</v>
      </c>
      <c r="P14" s="2">
        <f t="shared" si="7"/>
        <v>7500</v>
      </c>
      <c r="Q14" s="2">
        <f t="shared" si="7"/>
        <v>7500</v>
      </c>
      <c r="R14" s="2">
        <f t="shared" si="7"/>
        <v>7500</v>
      </c>
      <c r="S14" s="2">
        <f t="shared" si="7"/>
        <v>7500</v>
      </c>
      <c r="T14" s="2">
        <f t="shared" si="7"/>
        <v>7500</v>
      </c>
      <c r="U14" s="2">
        <f t="shared" si="7"/>
        <v>7500</v>
      </c>
    </row>
    <row r="15" spans="1:21" x14ac:dyDescent="0.25">
      <c r="H15" s="2">
        <f t="shared" ref="H15:U15" si="8">G15</f>
        <v>0</v>
      </c>
      <c r="I15" s="2">
        <f t="shared" si="8"/>
        <v>0</v>
      </c>
      <c r="J15" s="2">
        <f t="shared" si="8"/>
        <v>0</v>
      </c>
      <c r="K15" s="2">
        <f t="shared" si="8"/>
        <v>0</v>
      </c>
      <c r="L15" s="2">
        <f t="shared" si="8"/>
        <v>0</v>
      </c>
      <c r="M15" s="2">
        <f t="shared" si="8"/>
        <v>0</v>
      </c>
      <c r="N15" s="2">
        <f t="shared" si="8"/>
        <v>0</v>
      </c>
      <c r="O15" s="2">
        <f t="shared" si="8"/>
        <v>0</v>
      </c>
      <c r="P15" s="2">
        <f t="shared" si="8"/>
        <v>0</v>
      </c>
      <c r="Q15" s="2">
        <f t="shared" si="8"/>
        <v>0</v>
      </c>
      <c r="R15" s="2">
        <f t="shared" si="8"/>
        <v>0</v>
      </c>
      <c r="S15" s="2">
        <f t="shared" si="8"/>
        <v>0</v>
      </c>
      <c r="T15" s="2">
        <f t="shared" si="8"/>
        <v>0</v>
      </c>
      <c r="U15" s="2">
        <f t="shared" si="8"/>
        <v>0</v>
      </c>
    </row>
    <row r="16" spans="1:21" x14ac:dyDescent="0.25">
      <c r="A16" s="27" t="s">
        <v>60</v>
      </c>
      <c r="B16" s="247">
        <f>B9/B14</f>
        <v>0.66666666666666663</v>
      </c>
      <c r="C16" s="247">
        <f t="shared" ref="C16:U16" si="9">C9/C14</f>
        <v>0.33333333333333331</v>
      </c>
      <c r="D16" s="247">
        <f t="shared" si="9"/>
        <v>0.25</v>
      </c>
      <c r="E16" s="247">
        <f t="shared" si="9"/>
        <v>0.2</v>
      </c>
      <c r="F16" s="247">
        <f t="shared" si="9"/>
        <v>0.16</v>
      </c>
      <c r="G16" s="247">
        <f t="shared" si="9"/>
        <v>0.13333333333333333</v>
      </c>
      <c r="H16" s="247">
        <f t="shared" si="9"/>
        <v>0.13333333333333333</v>
      </c>
      <c r="I16" s="247">
        <f t="shared" si="9"/>
        <v>0.13333333333333333</v>
      </c>
      <c r="J16" s="247">
        <f t="shared" si="9"/>
        <v>0.13333333333333333</v>
      </c>
      <c r="K16" s="247">
        <f t="shared" si="9"/>
        <v>0.13333333333333333</v>
      </c>
      <c r="L16" s="247">
        <f t="shared" si="9"/>
        <v>0.13333333333333333</v>
      </c>
      <c r="M16" s="247">
        <f t="shared" si="9"/>
        <v>0.13333333333333333</v>
      </c>
      <c r="N16" s="247">
        <f t="shared" si="9"/>
        <v>0.13333333333333333</v>
      </c>
      <c r="O16" s="247">
        <f t="shared" si="9"/>
        <v>0.13333333333333333</v>
      </c>
      <c r="P16" s="247">
        <f t="shared" si="9"/>
        <v>0.13333333333333333</v>
      </c>
      <c r="Q16" s="247">
        <f t="shared" si="9"/>
        <v>0.13333333333333333</v>
      </c>
      <c r="R16" s="247">
        <f t="shared" si="9"/>
        <v>0.13333333333333333</v>
      </c>
      <c r="S16" s="247">
        <f t="shared" si="9"/>
        <v>0.13333333333333333</v>
      </c>
      <c r="T16" s="247">
        <f t="shared" si="9"/>
        <v>0.13333333333333333</v>
      </c>
      <c r="U16" s="247">
        <f t="shared" si="9"/>
        <v>0.13333333333333333</v>
      </c>
    </row>
    <row r="17" spans="1:21" x14ac:dyDescent="0.25">
      <c r="H17" s="2"/>
      <c r="I17" s="2"/>
      <c r="J17" s="2"/>
      <c r="K17" s="2"/>
      <c r="L17" s="2"/>
      <c r="M17" s="2"/>
      <c r="N17" s="2"/>
      <c r="O17" s="2"/>
      <c r="P17" s="2"/>
      <c r="Q17" s="2"/>
      <c r="R17" s="2"/>
      <c r="S17" s="2"/>
      <c r="T17" s="2"/>
      <c r="U17" s="2"/>
    </row>
    <row r="18" spans="1:21" x14ac:dyDescent="0.25">
      <c r="A18" s="5" t="s">
        <v>57</v>
      </c>
      <c r="B18" s="5">
        <v>1030</v>
      </c>
      <c r="C18" s="5">
        <v>1050</v>
      </c>
      <c r="D18" s="5">
        <v>700</v>
      </c>
      <c r="E18" s="5">
        <v>700</v>
      </c>
      <c r="F18" s="5">
        <v>875</v>
      </c>
      <c r="G18" s="5">
        <v>875</v>
      </c>
      <c r="H18" s="2">
        <f t="shared" ref="H18:U19" si="10">G18</f>
        <v>875</v>
      </c>
      <c r="I18" s="2">
        <f t="shared" si="10"/>
        <v>875</v>
      </c>
      <c r="J18" s="2">
        <f t="shared" si="10"/>
        <v>875</v>
      </c>
      <c r="K18" s="2">
        <f t="shared" si="10"/>
        <v>875</v>
      </c>
      <c r="L18" s="2">
        <f t="shared" si="10"/>
        <v>875</v>
      </c>
      <c r="M18" s="2">
        <f t="shared" si="10"/>
        <v>875</v>
      </c>
      <c r="N18" s="2">
        <f t="shared" si="10"/>
        <v>875</v>
      </c>
      <c r="O18" s="2">
        <f t="shared" si="10"/>
        <v>875</v>
      </c>
      <c r="P18" s="2">
        <f t="shared" si="10"/>
        <v>875</v>
      </c>
      <c r="Q18" s="2">
        <f t="shared" si="10"/>
        <v>875</v>
      </c>
      <c r="R18" s="2">
        <f t="shared" si="10"/>
        <v>875</v>
      </c>
      <c r="S18" s="2">
        <f t="shared" si="10"/>
        <v>875</v>
      </c>
      <c r="T18" s="2">
        <f t="shared" si="10"/>
        <v>875</v>
      </c>
      <c r="U18" s="2">
        <f t="shared" si="10"/>
        <v>875</v>
      </c>
    </row>
    <row r="19" spans="1:21" x14ac:dyDescent="0.25">
      <c r="A19" s="5" t="s">
        <v>58</v>
      </c>
      <c r="B19" s="5">
        <v>430</v>
      </c>
      <c r="C19" s="5">
        <v>450</v>
      </c>
      <c r="D19" s="5">
        <v>300</v>
      </c>
      <c r="E19" s="5">
        <v>300</v>
      </c>
      <c r="F19" s="5">
        <v>375</v>
      </c>
      <c r="G19" s="5">
        <v>375</v>
      </c>
      <c r="H19" s="2">
        <f t="shared" si="10"/>
        <v>375</v>
      </c>
      <c r="I19" s="2">
        <f t="shared" si="10"/>
        <v>375</v>
      </c>
      <c r="J19" s="2">
        <f t="shared" si="10"/>
        <v>375</v>
      </c>
      <c r="K19" s="2">
        <f t="shared" si="10"/>
        <v>375</v>
      </c>
      <c r="L19" s="2">
        <f t="shared" si="10"/>
        <v>375</v>
      </c>
      <c r="M19" s="2">
        <f t="shared" si="10"/>
        <v>375</v>
      </c>
      <c r="N19" s="2">
        <f t="shared" si="10"/>
        <v>375</v>
      </c>
      <c r="O19" s="2">
        <f t="shared" si="10"/>
        <v>375</v>
      </c>
      <c r="P19" s="2">
        <f t="shared" si="10"/>
        <v>375</v>
      </c>
      <c r="Q19" s="2">
        <f t="shared" si="10"/>
        <v>375</v>
      </c>
      <c r="R19" s="2">
        <f t="shared" si="10"/>
        <v>375</v>
      </c>
      <c r="S19" s="2">
        <f t="shared" si="10"/>
        <v>375</v>
      </c>
      <c r="T19" s="2">
        <f t="shared" si="10"/>
        <v>375</v>
      </c>
      <c r="U19" s="2">
        <f t="shared" si="10"/>
        <v>375</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988F8-7A1E-4118-A035-0527B52DDA67}">
  <sheetPr codeName="Sheet11">
    <tabColor theme="5" tint="0.39997558519241921"/>
  </sheetPr>
  <dimension ref="A1:W5"/>
  <sheetViews>
    <sheetView zoomScaleNormal="100" workbookViewId="0"/>
  </sheetViews>
  <sheetFormatPr defaultRowHeight="15" x14ac:dyDescent="0.25"/>
  <cols>
    <col min="1" max="1" width="17.7109375" style="5" bestFit="1" customWidth="1"/>
    <col min="2" max="3" width="9.140625" style="5"/>
    <col min="4" max="23" width="16.140625" style="5" customWidth="1"/>
    <col min="24" max="16384" width="9.140625" style="5"/>
  </cols>
  <sheetData>
    <row r="1" spans="1:23" x14ac:dyDescent="0.25">
      <c r="A1" s="23" t="s">
        <v>318</v>
      </c>
    </row>
    <row r="3" spans="1:23" x14ac:dyDescent="0.25">
      <c r="A3" s="23" t="s">
        <v>61</v>
      </c>
      <c r="D3" s="179">
        <v>2030</v>
      </c>
      <c r="E3" s="179">
        <v>2031</v>
      </c>
      <c r="F3" s="179">
        <v>2032</v>
      </c>
      <c r="G3" s="179">
        <v>2033</v>
      </c>
      <c r="H3" s="179">
        <v>2034</v>
      </c>
      <c r="I3" s="179">
        <v>2035</v>
      </c>
      <c r="J3" s="179">
        <v>2036</v>
      </c>
      <c r="K3" s="179">
        <v>2037</v>
      </c>
      <c r="L3" s="179">
        <v>2038</v>
      </c>
      <c r="M3" s="179">
        <v>2039</v>
      </c>
      <c r="N3" s="179">
        <v>2040</v>
      </c>
      <c r="O3" s="179">
        <v>2041</v>
      </c>
      <c r="P3" s="179">
        <v>2042</v>
      </c>
      <c r="Q3" s="179">
        <v>2043</v>
      </c>
      <c r="R3" s="179">
        <v>2044</v>
      </c>
      <c r="S3" s="179">
        <v>2045</v>
      </c>
      <c r="T3" s="179">
        <v>2046</v>
      </c>
      <c r="U3" s="179">
        <v>2047</v>
      </c>
      <c r="V3" s="179">
        <v>2048</v>
      </c>
      <c r="W3" s="179">
        <v>2049</v>
      </c>
    </row>
    <row r="4" spans="1:23" x14ac:dyDescent="0.25">
      <c r="A4" s="27" t="s">
        <v>28</v>
      </c>
      <c r="D4" s="313">
        <f>Batteries_Comm_Resi!G130</f>
        <v>63415713.751386225</v>
      </c>
      <c r="E4" s="313">
        <f>Batteries_Comm_Resi!H130</f>
        <v>63415713.751386225</v>
      </c>
      <c r="F4" s="313">
        <f>Batteries_Comm_Resi!I130</f>
        <v>63415713.751386225</v>
      </c>
      <c r="G4" s="313">
        <f>Batteries_Comm_Resi!J130</f>
        <v>63415713.751386225</v>
      </c>
      <c r="H4" s="313">
        <f>Batteries_Comm_Resi!K130</f>
        <v>63415713.751386225</v>
      </c>
      <c r="I4" s="313">
        <f>Batteries_Comm_Resi!L130</f>
        <v>63415713.751386225</v>
      </c>
      <c r="J4" s="313">
        <f>Batteries_Comm_Resi!M130</f>
        <v>63415713.751386225</v>
      </c>
      <c r="K4" s="313">
        <f>Batteries_Comm_Resi!N130</f>
        <v>63415713.751386225</v>
      </c>
      <c r="L4" s="313">
        <f>Batteries_Comm_Resi!O130</f>
        <v>63415713.751386225</v>
      </c>
      <c r="M4" s="313">
        <f>Batteries_Comm_Resi!P130</f>
        <v>63415713.751386225</v>
      </c>
      <c r="N4" s="313">
        <f>Batteries_Comm_Resi!Q130</f>
        <v>63415713.751386225</v>
      </c>
      <c r="O4" s="313">
        <f>Batteries_Comm_Resi!R130</f>
        <v>63415713.751386225</v>
      </c>
      <c r="P4" s="313">
        <f>Batteries_Comm_Resi!S130</f>
        <v>63415713.751386225</v>
      </c>
      <c r="Q4" s="313">
        <f>Batteries_Comm_Resi!T130</f>
        <v>63415713.751386225</v>
      </c>
      <c r="R4" s="313">
        <f>Batteries_Comm_Resi!U130</f>
        <v>63415713.751386225</v>
      </c>
      <c r="S4" s="313">
        <f>Batteries_Comm_Resi!V130</f>
        <v>63415713.751386225</v>
      </c>
      <c r="T4" s="313">
        <f>Batteries_Comm_Resi!W130</f>
        <v>63415713.751386225</v>
      </c>
      <c r="U4" s="313">
        <f>Batteries_Comm_Resi!X130</f>
        <v>63415713.751386225</v>
      </c>
      <c r="V4" s="313">
        <f>Batteries_Comm_Resi!Y130</f>
        <v>63415713.751386225</v>
      </c>
      <c r="W4" s="313">
        <f>Batteries_Comm_Resi!Z130</f>
        <v>63415713.751386225</v>
      </c>
    </row>
    <row r="5" spans="1:23" x14ac:dyDescent="0.25">
      <c r="A5" s="27" t="s">
        <v>29</v>
      </c>
      <c r="D5" s="314">
        <f>Batteries_Comm_Resi!G131</f>
        <v>134474793.44264564</v>
      </c>
      <c r="E5" s="314">
        <f>Batteries_Comm_Resi!H131</f>
        <v>134474793.44264564</v>
      </c>
      <c r="F5" s="314">
        <f>Batteries_Comm_Resi!I131</f>
        <v>134474793.44264564</v>
      </c>
      <c r="G5" s="314">
        <f>Batteries_Comm_Resi!J131</f>
        <v>134474793.44264564</v>
      </c>
      <c r="H5" s="314">
        <f>Batteries_Comm_Resi!K131</f>
        <v>134474793.44264564</v>
      </c>
      <c r="I5" s="314">
        <f>Batteries_Comm_Resi!L131</f>
        <v>134474793.44264564</v>
      </c>
      <c r="J5" s="314">
        <f>Batteries_Comm_Resi!M131</f>
        <v>134474793.44264564</v>
      </c>
      <c r="K5" s="314">
        <f>Batteries_Comm_Resi!N131</f>
        <v>134474793.44264564</v>
      </c>
      <c r="L5" s="314">
        <f>Batteries_Comm_Resi!O131</f>
        <v>134474793.44264564</v>
      </c>
      <c r="M5" s="314">
        <f>Batteries_Comm_Resi!P131</f>
        <v>134474793.44264564</v>
      </c>
      <c r="N5" s="314">
        <f>Batteries_Comm_Resi!Q131</f>
        <v>134474793.44264564</v>
      </c>
      <c r="O5" s="314">
        <f>Batteries_Comm_Resi!R131</f>
        <v>134474793.44264564</v>
      </c>
      <c r="P5" s="314">
        <f>Batteries_Comm_Resi!S131</f>
        <v>134474793.44264564</v>
      </c>
      <c r="Q5" s="314">
        <f>Batteries_Comm_Resi!T131</f>
        <v>134474793.44264564</v>
      </c>
      <c r="R5" s="314">
        <f>Batteries_Comm_Resi!U131</f>
        <v>134474793.44264564</v>
      </c>
      <c r="S5" s="314">
        <f>Batteries_Comm_Resi!V131</f>
        <v>134474793.44264564</v>
      </c>
      <c r="T5" s="314">
        <f>Batteries_Comm_Resi!W131</f>
        <v>134474793.44264564</v>
      </c>
      <c r="U5" s="314">
        <f>Batteries_Comm_Resi!X131</f>
        <v>134474793.44264564</v>
      </c>
      <c r="V5" s="314">
        <f>Batteries_Comm_Resi!Y131</f>
        <v>134474793.44264564</v>
      </c>
      <c r="W5" s="314">
        <f>Batteries_Comm_Resi!Z131</f>
        <v>134474793.44264564</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E5A8A-C97F-4B04-8701-096F7971CB72}">
  <sheetPr codeName="Sheet12">
    <tabColor theme="0" tint="-0.14999847407452621"/>
  </sheetPr>
  <dimension ref="A1"/>
  <sheetViews>
    <sheetView workbookViewId="0"/>
  </sheetViews>
  <sheetFormatPr defaultRowHeight="15" x14ac:dyDescent="0.25"/>
  <cols>
    <col min="1" max="16384" width="9.140625" style="5"/>
  </cols>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8E12D-67B6-4FC4-A0A2-5220B90F9FD2}">
  <sheetPr codeName="Sheet13">
    <tabColor theme="0" tint="-0.14999847407452621"/>
  </sheetPr>
  <dimension ref="A2:AF131"/>
  <sheetViews>
    <sheetView zoomScale="85" zoomScaleNormal="85" workbookViewId="0">
      <pane xSplit="4" ySplit="2" topLeftCell="E3" activePane="bottomRight" state="frozen"/>
      <selection pane="topRight"/>
      <selection pane="bottomLeft"/>
      <selection pane="bottomRight"/>
    </sheetView>
  </sheetViews>
  <sheetFormatPr defaultRowHeight="15" x14ac:dyDescent="0.25"/>
  <cols>
    <col min="1" max="1" width="3.5703125" style="4" customWidth="1"/>
    <col min="2" max="2" width="46" style="4" customWidth="1"/>
    <col min="3" max="3" width="32.28515625" style="4" customWidth="1"/>
    <col min="4" max="4" width="18.5703125" style="4" bestFit="1" customWidth="1"/>
    <col min="5" max="6" width="18.5703125" style="4" customWidth="1"/>
    <col min="7" max="27" width="22.42578125" style="4" customWidth="1"/>
    <col min="28" max="31" width="12.85546875" style="4" customWidth="1"/>
    <col min="32" max="16384" width="9.140625" style="4"/>
  </cols>
  <sheetData>
    <row r="2" spans="2:31" x14ac:dyDescent="0.25">
      <c r="B2" s="315" t="s">
        <v>92</v>
      </c>
      <c r="C2" s="316"/>
      <c r="D2" s="316"/>
      <c r="E2" s="316"/>
      <c r="F2" s="316"/>
      <c r="G2" s="317">
        <f t="shared" ref="G2:AE2" si="0">YEAR(Date_of_Operation)-1+G3</f>
        <v>2030</v>
      </c>
      <c r="H2" s="318">
        <f t="shared" si="0"/>
        <v>2031</v>
      </c>
      <c r="I2" s="318">
        <f t="shared" si="0"/>
        <v>2032</v>
      </c>
      <c r="J2" s="318">
        <f t="shared" si="0"/>
        <v>2033</v>
      </c>
      <c r="K2" s="318">
        <f t="shared" si="0"/>
        <v>2034</v>
      </c>
      <c r="L2" s="318">
        <f t="shared" si="0"/>
        <v>2035</v>
      </c>
      <c r="M2" s="318">
        <f t="shared" si="0"/>
        <v>2036</v>
      </c>
      <c r="N2" s="318">
        <f t="shared" si="0"/>
        <v>2037</v>
      </c>
      <c r="O2" s="318">
        <f t="shared" si="0"/>
        <v>2038</v>
      </c>
      <c r="P2" s="318">
        <f t="shared" si="0"/>
        <v>2039</v>
      </c>
      <c r="Q2" s="318">
        <f t="shared" si="0"/>
        <v>2040</v>
      </c>
      <c r="R2" s="318">
        <f t="shared" si="0"/>
        <v>2041</v>
      </c>
      <c r="S2" s="318">
        <f t="shared" si="0"/>
        <v>2042</v>
      </c>
      <c r="T2" s="318">
        <f t="shared" si="0"/>
        <v>2043</v>
      </c>
      <c r="U2" s="318">
        <f t="shared" si="0"/>
        <v>2044</v>
      </c>
      <c r="V2" s="318">
        <f t="shared" si="0"/>
        <v>2045</v>
      </c>
      <c r="W2" s="318">
        <f t="shared" si="0"/>
        <v>2046</v>
      </c>
      <c r="X2" s="318">
        <f t="shared" si="0"/>
        <v>2047</v>
      </c>
      <c r="Y2" s="318">
        <f t="shared" si="0"/>
        <v>2048</v>
      </c>
      <c r="Z2" s="318">
        <f t="shared" si="0"/>
        <v>2049</v>
      </c>
      <c r="AA2" s="318">
        <f t="shared" si="0"/>
        <v>2050</v>
      </c>
      <c r="AB2" s="318">
        <f t="shared" si="0"/>
        <v>2051</v>
      </c>
      <c r="AC2" s="318">
        <f t="shared" si="0"/>
        <v>2052</v>
      </c>
      <c r="AD2" s="318">
        <f t="shared" si="0"/>
        <v>2053</v>
      </c>
      <c r="AE2" s="319">
        <f t="shared" si="0"/>
        <v>2054</v>
      </c>
    </row>
    <row r="3" spans="2:31" s="320" customFormat="1" x14ac:dyDescent="0.25">
      <c r="B3" s="321" t="s">
        <v>91</v>
      </c>
      <c r="C3" s="322"/>
      <c r="D3" s="322"/>
      <c r="E3" s="322"/>
      <c r="F3" s="322"/>
      <c r="G3" s="323">
        <v>1</v>
      </c>
      <c r="H3" s="324">
        <v>2</v>
      </c>
      <c r="I3" s="324">
        <v>3</v>
      </c>
      <c r="J3" s="324">
        <v>4</v>
      </c>
      <c r="K3" s="324">
        <v>5</v>
      </c>
      <c r="L3" s="324">
        <v>6</v>
      </c>
      <c r="M3" s="324">
        <v>7</v>
      </c>
      <c r="N3" s="324">
        <v>8</v>
      </c>
      <c r="O3" s="324">
        <v>9</v>
      </c>
      <c r="P3" s="324">
        <v>10</v>
      </c>
      <c r="Q3" s="324">
        <v>11</v>
      </c>
      <c r="R3" s="324">
        <v>12</v>
      </c>
      <c r="S3" s="324">
        <v>13</v>
      </c>
      <c r="T3" s="324">
        <v>14</v>
      </c>
      <c r="U3" s="324">
        <v>15</v>
      </c>
      <c r="V3" s="324">
        <v>16</v>
      </c>
      <c r="W3" s="324">
        <v>17</v>
      </c>
      <c r="X3" s="324">
        <v>18</v>
      </c>
      <c r="Y3" s="324">
        <v>19</v>
      </c>
      <c r="Z3" s="324">
        <v>20</v>
      </c>
      <c r="AA3" s="324">
        <v>21</v>
      </c>
      <c r="AB3" s="324">
        <v>22</v>
      </c>
      <c r="AC3" s="324">
        <v>23</v>
      </c>
      <c r="AD3" s="324">
        <v>24</v>
      </c>
      <c r="AE3" s="325">
        <v>25</v>
      </c>
    </row>
    <row r="4" spans="2:31" ht="18.75" x14ac:dyDescent="0.3">
      <c r="B4" s="18" t="s">
        <v>90</v>
      </c>
      <c r="C4" s="7"/>
      <c r="D4" s="7"/>
      <c r="E4" s="7"/>
      <c r="F4" s="7"/>
    </row>
    <row r="5" spans="2:31" ht="15.75" x14ac:dyDescent="0.25">
      <c r="B5" s="17" t="s">
        <v>89</v>
      </c>
      <c r="C5" s="7"/>
      <c r="D5" s="7"/>
      <c r="E5" s="7"/>
      <c r="F5" s="7"/>
    </row>
    <row r="6" spans="2:31" x14ac:dyDescent="0.25">
      <c r="B6" s="15" t="s">
        <v>88</v>
      </c>
      <c r="C6" s="15"/>
      <c r="D6" s="15"/>
      <c r="E6" s="15"/>
      <c r="F6" s="15"/>
      <c r="G6" s="11">
        <f>Storage_Ann_Development!B2</f>
        <v>1030</v>
      </c>
      <c r="H6" s="11">
        <f>Storage_Ann_Development!C2</f>
        <v>2080</v>
      </c>
      <c r="I6" s="11">
        <f>Storage_Ann_Development!D2</f>
        <v>2780</v>
      </c>
      <c r="J6" s="11">
        <f>Storage_Ann_Development!E2</f>
        <v>3480</v>
      </c>
      <c r="K6" s="11">
        <f>Storage_Ann_Development!F2</f>
        <v>4355</v>
      </c>
      <c r="L6" s="11">
        <f>Storage_Ann_Development!G2</f>
        <v>5230</v>
      </c>
      <c r="M6" s="11">
        <f>Storage_Ann_Development!H2</f>
        <v>5230</v>
      </c>
      <c r="N6" s="11">
        <f>Storage_Ann_Development!I2</f>
        <v>5230</v>
      </c>
      <c r="O6" s="11">
        <f>Storage_Ann_Development!J2</f>
        <v>5230</v>
      </c>
      <c r="P6" s="11">
        <f>Storage_Ann_Development!K2</f>
        <v>5230</v>
      </c>
      <c r="Q6" s="11">
        <f>Storage_Ann_Development!L2</f>
        <v>5230</v>
      </c>
      <c r="R6" s="11">
        <f>Storage_Ann_Development!M2</f>
        <v>5230</v>
      </c>
      <c r="S6" s="11">
        <f>Storage_Ann_Development!N2</f>
        <v>5230</v>
      </c>
      <c r="T6" s="11">
        <f>Storage_Ann_Development!O2</f>
        <v>5230</v>
      </c>
      <c r="U6" s="11">
        <f>Storage_Ann_Development!P2</f>
        <v>5230</v>
      </c>
      <c r="V6" s="11">
        <f>Storage_Ann_Development!Q2</f>
        <v>5230</v>
      </c>
      <c r="W6" s="11">
        <f>Storage_Ann_Development!R2</f>
        <v>5230</v>
      </c>
      <c r="X6" s="11">
        <f>Storage_Ann_Development!S2</f>
        <v>5230</v>
      </c>
      <c r="Y6" s="11">
        <f>Storage_Ann_Development!T2</f>
        <v>5230</v>
      </c>
      <c r="Z6" s="11">
        <f>Storage_Ann_Development!U2</f>
        <v>5230</v>
      </c>
      <c r="AA6" s="11">
        <f>Storage_Ann_Development!V2</f>
        <v>5230</v>
      </c>
      <c r="AB6" s="11">
        <f>Storage_Ann_Development!W2</f>
        <v>5230</v>
      </c>
      <c r="AC6" s="11">
        <f>Storage_Ann_Development!X2</f>
        <v>5230</v>
      </c>
      <c r="AD6" s="11">
        <f>Storage_Ann_Development!Y2</f>
        <v>5230</v>
      </c>
      <c r="AE6" s="11">
        <f>Storage_Ann_Development!Z2</f>
        <v>5230</v>
      </c>
    </row>
    <row r="7" spans="2:31" x14ac:dyDescent="0.25">
      <c r="B7" s="15" t="s">
        <v>87</v>
      </c>
      <c r="C7" s="15"/>
      <c r="D7" s="15"/>
      <c r="E7" s="15"/>
      <c r="F7" s="15"/>
      <c r="G7" s="11">
        <f>Storage_Ann_Development!B3</f>
        <v>430</v>
      </c>
      <c r="H7" s="11">
        <f>Storage_Ann_Development!C3</f>
        <v>880</v>
      </c>
      <c r="I7" s="11">
        <f>Storage_Ann_Development!D3</f>
        <v>1180</v>
      </c>
      <c r="J7" s="11">
        <f>Storage_Ann_Development!E3</f>
        <v>1480</v>
      </c>
      <c r="K7" s="11">
        <f>Storage_Ann_Development!F3</f>
        <v>1855</v>
      </c>
      <c r="L7" s="11">
        <f>Storage_Ann_Development!G3</f>
        <v>2230</v>
      </c>
      <c r="M7" s="11">
        <f>Storage_Ann_Development!H3</f>
        <v>2230</v>
      </c>
      <c r="N7" s="11">
        <f>Storage_Ann_Development!I3</f>
        <v>2230</v>
      </c>
      <c r="O7" s="11">
        <f>Storage_Ann_Development!J3</f>
        <v>2230</v>
      </c>
      <c r="P7" s="11">
        <f>Storage_Ann_Development!K3</f>
        <v>2230</v>
      </c>
      <c r="Q7" s="11">
        <f>Storage_Ann_Development!L3</f>
        <v>2230</v>
      </c>
      <c r="R7" s="11">
        <f>Storage_Ann_Development!M3</f>
        <v>2230</v>
      </c>
      <c r="S7" s="11">
        <f>Storage_Ann_Development!N3</f>
        <v>2230</v>
      </c>
      <c r="T7" s="11">
        <f>Storage_Ann_Development!O3</f>
        <v>2230</v>
      </c>
      <c r="U7" s="11">
        <f>Storage_Ann_Development!P3</f>
        <v>2230</v>
      </c>
      <c r="V7" s="11">
        <f>Storage_Ann_Development!Q3</f>
        <v>2230</v>
      </c>
      <c r="W7" s="11">
        <f>Storage_Ann_Development!R3</f>
        <v>2230</v>
      </c>
      <c r="X7" s="11">
        <f>Storage_Ann_Development!S3</f>
        <v>2230</v>
      </c>
      <c r="Y7" s="11">
        <f>Storage_Ann_Development!T3</f>
        <v>2230</v>
      </c>
      <c r="Z7" s="11">
        <f>Storage_Ann_Development!U3</f>
        <v>2230</v>
      </c>
      <c r="AA7" s="11">
        <f>Storage_Ann_Development!V3</f>
        <v>2230</v>
      </c>
      <c r="AB7" s="11">
        <f>Storage_Ann_Development!W3</f>
        <v>2230</v>
      </c>
      <c r="AC7" s="11">
        <f>Storage_Ann_Development!X3</f>
        <v>2230</v>
      </c>
      <c r="AD7" s="11">
        <f>Storage_Ann_Development!Y3</f>
        <v>2230</v>
      </c>
      <c r="AE7" s="11">
        <f>Storage_Ann_Development!Z3</f>
        <v>2230</v>
      </c>
    </row>
    <row r="8" spans="2:31" x14ac:dyDescent="0.25">
      <c r="B8" s="15" t="s">
        <v>86</v>
      </c>
      <c r="C8" s="15"/>
      <c r="D8" s="15"/>
      <c r="E8" s="15"/>
      <c r="F8" s="15"/>
      <c r="G8" s="11">
        <v>20</v>
      </c>
      <c r="H8" s="11">
        <v>20</v>
      </c>
      <c r="I8" s="11">
        <v>20</v>
      </c>
      <c r="J8" s="11">
        <v>20</v>
      </c>
      <c r="K8" s="11">
        <v>20</v>
      </c>
      <c r="L8" s="11">
        <v>20</v>
      </c>
      <c r="M8" s="11">
        <v>20</v>
      </c>
      <c r="N8" s="11">
        <v>20</v>
      </c>
      <c r="O8" s="11">
        <v>20</v>
      </c>
      <c r="P8" s="11">
        <v>20</v>
      </c>
      <c r="Q8" s="11">
        <v>20</v>
      </c>
      <c r="R8" s="11">
        <v>20</v>
      </c>
      <c r="S8" s="11">
        <v>20</v>
      </c>
      <c r="T8" s="11">
        <v>20</v>
      </c>
      <c r="U8" s="11">
        <v>20</v>
      </c>
      <c r="V8" s="11">
        <v>20</v>
      </c>
      <c r="W8" s="11">
        <v>20</v>
      </c>
      <c r="X8" s="11">
        <v>20</v>
      </c>
      <c r="Y8" s="11">
        <v>20</v>
      </c>
      <c r="Z8" s="11">
        <v>20</v>
      </c>
      <c r="AA8" s="11">
        <v>20</v>
      </c>
      <c r="AB8" s="11">
        <v>20</v>
      </c>
      <c r="AC8" s="11">
        <v>20</v>
      </c>
      <c r="AD8" s="11">
        <v>20</v>
      </c>
      <c r="AE8" s="11">
        <v>20</v>
      </c>
    </row>
    <row r="9" spans="2:31" x14ac:dyDescent="0.25">
      <c r="B9" s="15" t="s">
        <v>85</v>
      </c>
      <c r="C9" s="15"/>
      <c r="D9" s="15"/>
      <c r="E9" s="15"/>
      <c r="F9" s="15"/>
      <c r="G9" s="11">
        <v>20</v>
      </c>
      <c r="H9" s="11">
        <v>20</v>
      </c>
      <c r="I9" s="11">
        <v>20</v>
      </c>
      <c r="J9" s="11">
        <v>20</v>
      </c>
      <c r="K9" s="11">
        <v>20</v>
      </c>
      <c r="L9" s="11">
        <v>20</v>
      </c>
      <c r="M9" s="11">
        <v>20</v>
      </c>
      <c r="N9" s="11">
        <v>20</v>
      </c>
      <c r="O9" s="11">
        <v>20</v>
      </c>
      <c r="P9" s="11">
        <v>20</v>
      </c>
      <c r="Q9" s="11">
        <v>20</v>
      </c>
      <c r="R9" s="11">
        <v>20</v>
      </c>
      <c r="S9" s="11">
        <v>20</v>
      </c>
      <c r="T9" s="11">
        <v>20</v>
      </c>
      <c r="U9" s="11">
        <v>20</v>
      </c>
      <c r="V9" s="11">
        <v>20</v>
      </c>
      <c r="W9" s="11">
        <v>20</v>
      </c>
      <c r="X9" s="11">
        <v>20</v>
      </c>
      <c r="Y9" s="11">
        <v>20</v>
      </c>
      <c r="Z9" s="11">
        <v>20</v>
      </c>
      <c r="AA9" s="11">
        <v>20</v>
      </c>
      <c r="AB9" s="11">
        <v>20</v>
      </c>
      <c r="AC9" s="11">
        <v>20</v>
      </c>
      <c r="AD9" s="11">
        <v>20</v>
      </c>
      <c r="AE9" s="11">
        <v>20</v>
      </c>
    </row>
    <row r="10" spans="2:31" x14ac:dyDescent="0.25">
      <c r="B10" s="15"/>
      <c r="C10" s="295" t="s">
        <v>84</v>
      </c>
      <c r="D10" s="15"/>
      <c r="E10" s="15"/>
      <c r="F10" s="15"/>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row>
    <row r="11" spans="2:31" ht="14.25" customHeight="1" x14ac:dyDescent="0.25">
      <c r="B11" s="12" t="s">
        <v>83</v>
      </c>
      <c r="C11" s="15"/>
      <c r="D11" s="15" t="s">
        <v>81</v>
      </c>
      <c r="E11" s="15"/>
      <c r="F11" s="15"/>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row>
    <row r="12" spans="2:31" x14ac:dyDescent="0.25">
      <c r="B12" s="27" t="s">
        <v>68</v>
      </c>
      <c r="C12" s="5" t="s">
        <v>73</v>
      </c>
      <c r="D12" s="15">
        <v>2030</v>
      </c>
      <c r="E12" s="15"/>
      <c r="F12" s="15"/>
      <c r="G12" s="16">
        <f>VLOOKUP($C$10&amp;"_"&amp;$C12&amp;"_"&amp;ModelFactors!$C$7,'Utility-Scale Battery Storage'!$A$62:$AJ$76,MATCH($D12,'Utility-Scale Battery Storage'!$A$42:$AJ$42,0),0)*'FRED Graph_22Oct2023'!$D$312*ModelFactors!$D7</f>
        <v>40.005472529459311</v>
      </c>
      <c r="H12" s="16">
        <f>VLOOKUP($C$10&amp;"_"&amp;$C12&amp;"_"&amp;ModelFactors!$C$7,'Utility-Scale Battery Storage'!$A$62:$AJ$76,MATCH($D12,'Utility-Scale Battery Storage'!$A$42:$AJ$42,0),0)*'FRED Graph_22Oct2023'!$D$312*ModelFactors!$D7</f>
        <v>40.005472529459311</v>
      </c>
      <c r="I12" s="16">
        <f>VLOOKUP($C$10&amp;"_"&amp;$C12&amp;"_"&amp;ModelFactors!$C$7,'Utility-Scale Battery Storage'!$A$62:$AJ$76,MATCH($D12,'Utility-Scale Battery Storage'!$A$42:$AJ$42,0),0)*'FRED Graph_22Oct2023'!$D$312*ModelFactors!$D7</f>
        <v>40.005472529459311</v>
      </c>
      <c r="J12" s="16">
        <f>VLOOKUP($C$10&amp;"_"&amp;$C12&amp;"_"&amp;ModelFactors!$C$7,'Utility-Scale Battery Storage'!$A$62:$AJ$76,MATCH($D12,'Utility-Scale Battery Storage'!$A$42:$AJ$42,0),0)*'FRED Graph_22Oct2023'!$D$312*ModelFactors!$D7</f>
        <v>40.005472529459311</v>
      </c>
      <c r="K12" s="16">
        <f>VLOOKUP($C$10&amp;"_"&amp;$C12&amp;"_"&amp;ModelFactors!$C$7,'Utility-Scale Battery Storage'!$A$62:$AJ$76,MATCH($D12,'Utility-Scale Battery Storage'!$A$42:$AJ$42,0),0)*'FRED Graph_22Oct2023'!$D$312*ModelFactors!$D7</f>
        <v>40.005472529459311</v>
      </c>
      <c r="L12" s="16">
        <f>VLOOKUP($C$10&amp;"_"&amp;$C12&amp;"_"&amp;ModelFactors!$C$7,'Utility-Scale Battery Storage'!$A$62:$AJ$76,MATCH($D12,'Utility-Scale Battery Storage'!$A$42:$AJ$42,0),0)*'FRED Graph_22Oct2023'!$D$312*ModelFactors!$D7</f>
        <v>40.005472529459311</v>
      </c>
      <c r="M12" s="16">
        <f>VLOOKUP($C$10&amp;"_"&amp;$C12&amp;"_"&amp;ModelFactors!$C$7,'Utility-Scale Battery Storage'!$A$62:$AJ$76,MATCH($D12,'Utility-Scale Battery Storage'!$A$42:$AJ$42,0),0)*'FRED Graph_22Oct2023'!$D$312*ModelFactors!$D7</f>
        <v>40.005472529459311</v>
      </c>
      <c r="N12" s="16">
        <f>VLOOKUP($C$10&amp;"_"&amp;$C12&amp;"_"&amp;ModelFactors!$C$7,'Utility-Scale Battery Storage'!$A$62:$AJ$76,MATCH($D12,'Utility-Scale Battery Storage'!$A$42:$AJ$42,0),0)*'FRED Graph_22Oct2023'!$D$312*ModelFactors!$D7</f>
        <v>40.005472529459311</v>
      </c>
      <c r="O12" s="16">
        <f>VLOOKUP($C$10&amp;"_"&amp;$C12&amp;"_"&amp;ModelFactors!$C$7,'Utility-Scale Battery Storage'!$A$62:$AJ$76,MATCH($D12,'Utility-Scale Battery Storage'!$A$42:$AJ$42,0),0)*'FRED Graph_22Oct2023'!$D$312*ModelFactors!$D7</f>
        <v>40.005472529459311</v>
      </c>
      <c r="P12" s="16">
        <f>VLOOKUP($C$10&amp;"_"&amp;$C12&amp;"_"&amp;ModelFactors!$C$7,'Utility-Scale Battery Storage'!$A$62:$AJ$76,MATCH($D12,'Utility-Scale Battery Storage'!$A$42:$AJ$42,0),0)*'FRED Graph_22Oct2023'!$D$312*ModelFactors!$D7</f>
        <v>40.005472529459311</v>
      </c>
      <c r="Q12" s="16">
        <f>VLOOKUP($C$10&amp;"_"&amp;$C12&amp;"_"&amp;ModelFactors!$C$7,'Utility-Scale Battery Storage'!$A$62:$AJ$76,MATCH($D12,'Utility-Scale Battery Storage'!$A$42:$AJ$42,0),0)*'FRED Graph_22Oct2023'!$D$312*ModelFactors!$D7</f>
        <v>40.005472529459311</v>
      </c>
      <c r="R12" s="16">
        <f>VLOOKUP($C$10&amp;"_"&amp;$C12&amp;"_"&amp;ModelFactors!$C$7,'Utility-Scale Battery Storage'!$A$62:$AJ$76,MATCH($D12,'Utility-Scale Battery Storage'!$A$42:$AJ$42,0),0)*'FRED Graph_22Oct2023'!$D$312*ModelFactors!$D7</f>
        <v>40.005472529459311</v>
      </c>
      <c r="S12" s="16">
        <f>VLOOKUP($C$10&amp;"_"&amp;$C12&amp;"_"&amp;ModelFactors!$C$7,'Utility-Scale Battery Storage'!$A$62:$AJ$76,MATCH($D12,'Utility-Scale Battery Storage'!$A$42:$AJ$42,0),0)*'FRED Graph_22Oct2023'!$D$312*ModelFactors!$D7</f>
        <v>40.005472529459311</v>
      </c>
      <c r="T12" s="16">
        <f>VLOOKUP($C$10&amp;"_"&amp;$C12&amp;"_"&amp;ModelFactors!$C$7,'Utility-Scale Battery Storage'!$A$62:$AJ$76,MATCH($D12,'Utility-Scale Battery Storage'!$A$42:$AJ$42,0),0)*'FRED Graph_22Oct2023'!$D$312*ModelFactors!$D7</f>
        <v>40.005472529459311</v>
      </c>
      <c r="U12" s="16">
        <f>VLOOKUP($C$10&amp;"_"&amp;$C12&amp;"_"&amp;ModelFactors!$C$7,'Utility-Scale Battery Storage'!$A$62:$AJ$76,MATCH($D12,'Utility-Scale Battery Storage'!$A$42:$AJ$42,0),0)*'FRED Graph_22Oct2023'!$D$312*ModelFactors!$D7</f>
        <v>40.005472529459311</v>
      </c>
      <c r="V12" s="16">
        <f>VLOOKUP($C$10&amp;"_"&amp;$C12&amp;"_"&amp;ModelFactors!$C$7,'Utility-Scale Battery Storage'!$A$62:$AJ$76,MATCH($D12,'Utility-Scale Battery Storage'!$A$42:$AJ$42,0),0)*'FRED Graph_22Oct2023'!$D$312*ModelFactors!$D7</f>
        <v>40.005472529459311</v>
      </c>
      <c r="W12" s="16">
        <f>VLOOKUP($C$10&amp;"_"&amp;$C12&amp;"_"&amp;ModelFactors!$C$7,'Utility-Scale Battery Storage'!$A$62:$AJ$76,MATCH($D12,'Utility-Scale Battery Storage'!$A$42:$AJ$42,0),0)*'FRED Graph_22Oct2023'!$D$312*ModelFactors!$D7</f>
        <v>40.005472529459311</v>
      </c>
      <c r="X12" s="16">
        <f>VLOOKUP($C$10&amp;"_"&amp;$C12&amp;"_"&amp;ModelFactors!$C$7,'Utility-Scale Battery Storage'!$A$62:$AJ$76,MATCH($D12,'Utility-Scale Battery Storage'!$A$42:$AJ$42,0),0)*'FRED Graph_22Oct2023'!$D$312*ModelFactors!$D7</f>
        <v>40.005472529459311</v>
      </c>
      <c r="Y12" s="16">
        <f>VLOOKUP($C$10&amp;"_"&amp;$C12&amp;"_"&amp;ModelFactors!$C$7,'Utility-Scale Battery Storage'!$A$62:$AJ$76,MATCH($D12,'Utility-Scale Battery Storage'!$A$42:$AJ$42,0),0)*'FRED Graph_22Oct2023'!$D$312*ModelFactors!$D7</f>
        <v>40.005472529459311</v>
      </c>
      <c r="Z12" s="16">
        <f>VLOOKUP($C$10&amp;"_"&amp;$C12&amp;"_"&amp;ModelFactors!$C$7,'Utility-Scale Battery Storage'!$A$62:$AJ$76,MATCH($D12,'Utility-Scale Battery Storage'!$A$42:$AJ$42,0),0)*'FRED Graph_22Oct2023'!$D$312*ModelFactors!$D7</f>
        <v>40.005472529459311</v>
      </c>
      <c r="AA12" s="16">
        <f>VLOOKUP($C$10&amp;"_"&amp;$C12&amp;"_"&amp;ModelFactors!$C$7,'Utility-Scale Battery Storage'!$A$62:$AJ$76,MATCH($D12,'Utility-Scale Battery Storage'!$A$42:$AJ$42,0),0)*'FRED Graph_22Oct2023'!$D$312*ModelFactors!$D7</f>
        <v>40.005472529459311</v>
      </c>
      <c r="AB12" s="16">
        <f>VLOOKUP($C$10&amp;"_"&amp;$C12&amp;"_"&amp;ModelFactors!$C$7,'Utility-Scale Battery Storage'!$A$62:$AJ$76,MATCH($D12,'Utility-Scale Battery Storage'!$A$42:$AJ$42,0),0)*'FRED Graph_22Oct2023'!$D$312*ModelFactors!$D7</f>
        <v>40.005472529459311</v>
      </c>
      <c r="AC12" s="16">
        <f>VLOOKUP($C$10&amp;"_"&amp;$C12&amp;"_"&amp;ModelFactors!$C$7,'Utility-Scale Battery Storage'!$A$62:$AJ$76,MATCH($D12,'Utility-Scale Battery Storage'!$A$42:$AJ$42,0),0)*'FRED Graph_22Oct2023'!$D$312*ModelFactors!$D7</f>
        <v>40.005472529459311</v>
      </c>
      <c r="AD12" s="16">
        <f>VLOOKUP($C$10&amp;"_"&amp;$C12&amp;"_"&amp;ModelFactors!$C$7,'Utility-Scale Battery Storage'!$A$62:$AJ$76,MATCH($D12,'Utility-Scale Battery Storage'!$A$42:$AJ$42,0),0)*'FRED Graph_22Oct2023'!$D$312*ModelFactors!$D7</f>
        <v>40.005472529459311</v>
      </c>
      <c r="AE12" s="16">
        <f>VLOOKUP($C$10&amp;"_"&amp;$C12&amp;"_"&amp;ModelFactors!$C$7,'Utility-Scale Battery Storage'!$A$62:$AJ$76,MATCH($D12,'Utility-Scale Battery Storage'!$A$42:$AJ$42,0),0)*'FRED Graph_22Oct2023'!$D$312*ModelFactors!$D7</f>
        <v>40.005472529459311</v>
      </c>
    </row>
    <row r="13" spans="2:31" x14ac:dyDescent="0.25">
      <c r="B13" s="27" t="s">
        <v>67</v>
      </c>
      <c r="C13" s="5" t="s">
        <v>73</v>
      </c>
      <c r="D13" s="15">
        <f>D12</f>
        <v>2030</v>
      </c>
      <c r="E13" s="15"/>
      <c r="F13" s="15"/>
      <c r="G13" s="16">
        <f>VLOOKUP($C$10&amp;"_"&amp;$C13&amp;"_"&amp;ModelFactors!$C$7,'Utility-Scale Battery Storage'!$A$62:$AJ$76,MATCH($D13,'Utility-Scale Battery Storage'!$A$42:$AJ$42,0),0)*'FRED Graph_22Oct2023'!$D$312*ModelFactors!$D8</f>
        <v>40.319733900468414</v>
      </c>
      <c r="H13" s="16">
        <f>VLOOKUP($C$10&amp;"_"&amp;$C13&amp;"_"&amp;ModelFactors!$C$7,'Utility-Scale Battery Storage'!$A$62:$AJ$76,MATCH($D13,'Utility-Scale Battery Storage'!$A$42:$AJ$42,0),0)*'FRED Graph_22Oct2023'!$D$312*ModelFactors!$D8</f>
        <v>40.319733900468414</v>
      </c>
      <c r="I13" s="16">
        <f>VLOOKUP($C$10&amp;"_"&amp;$C13&amp;"_"&amp;ModelFactors!$C$7,'Utility-Scale Battery Storage'!$A$62:$AJ$76,MATCH($D13,'Utility-Scale Battery Storage'!$A$42:$AJ$42,0),0)*'FRED Graph_22Oct2023'!$D$312*ModelFactors!$D8</f>
        <v>40.319733900468414</v>
      </c>
      <c r="J13" s="16">
        <f>VLOOKUP($C$10&amp;"_"&amp;$C13&amp;"_"&amp;ModelFactors!$C$7,'Utility-Scale Battery Storage'!$A$62:$AJ$76,MATCH($D13,'Utility-Scale Battery Storage'!$A$42:$AJ$42,0),0)*'FRED Graph_22Oct2023'!$D$312*ModelFactors!$D8</f>
        <v>40.319733900468414</v>
      </c>
      <c r="K13" s="16">
        <f>VLOOKUP($C$10&amp;"_"&amp;$C13&amp;"_"&amp;ModelFactors!$C$7,'Utility-Scale Battery Storage'!$A$62:$AJ$76,MATCH($D13,'Utility-Scale Battery Storage'!$A$42:$AJ$42,0),0)*'FRED Graph_22Oct2023'!$D$312*ModelFactors!$D8</f>
        <v>40.319733900468414</v>
      </c>
      <c r="L13" s="16">
        <f>VLOOKUP($C$10&amp;"_"&amp;$C13&amp;"_"&amp;ModelFactors!$C$7,'Utility-Scale Battery Storage'!$A$62:$AJ$76,MATCH($D13,'Utility-Scale Battery Storage'!$A$42:$AJ$42,0),0)*'FRED Graph_22Oct2023'!$D$312*ModelFactors!$D8</f>
        <v>40.319733900468414</v>
      </c>
      <c r="M13" s="16">
        <f>VLOOKUP($C$10&amp;"_"&amp;$C13&amp;"_"&amp;ModelFactors!$C$7,'Utility-Scale Battery Storage'!$A$62:$AJ$76,MATCH($D13,'Utility-Scale Battery Storage'!$A$42:$AJ$42,0),0)*'FRED Graph_22Oct2023'!$D$312*ModelFactors!$D8</f>
        <v>40.319733900468414</v>
      </c>
      <c r="N13" s="16">
        <f>VLOOKUP($C$10&amp;"_"&amp;$C13&amp;"_"&amp;ModelFactors!$C$7,'Utility-Scale Battery Storage'!$A$62:$AJ$76,MATCH($D13,'Utility-Scale Battery Storage'!$A$42:$AJ$42,0),0)*'FRED Graph_22Oct2023'!$D$312*ModelFactors!$D8</f>
        <v>40.319733900468414</v>
      </c>
      <c r="O13" s="16">
        <f>VLOOKUP($C$10&amp;"_"&amp;$C13&amp;"_"&amp;ModelFactors!$C$7,'Utility-Scale Battery Storage'!$A$62:$AJ$76,MATCH($D13,'Utility-Scale Battery Storage'!$A$42:$AJ$42,0),0)*'FRED Graph_22Oct2023'!$D$312*ModelFactors!$D8</f>
        <v>40.319733900468414</v>
      </c>
      <c r="P13" s="16">
        <f>VLOOKUP($C$10&amp;"_"&amp;$C13&amp;"_"&amp;ModelFactors!$C$7,'Utility-Scale Battery Storage'!$A$62:$AJ$76,MATCH($D13,'Utility-Scale Battery Storage'!$A$42:$AJ$42,0),0)*'FRED Graph_22Oct2023'!$D$312*ModelFactors!$D8</f>
        <v>40.319733900468414</v>
      </c>
      <c r="Q13" s="16">
        <f>VLOOKUP($C$10&amp;"_"&amp;$C13&amp;"_"&amp;ModelFactors!$C$7,'Utility-Scale Battery Storage'!$A$62:$AJ$76,MATCH($D13,'Utility-Scale Battery Storage'!$A$42:$AJ$42,0),0)*'FRED Graph_22Oct2023'!$D$312*ModelFactors!$D8</f>
        <v>40.319733900468414</v>
      </c>
      <c r="R13" s="16">
        <f>VLOOKUP($C$10&amp;"_"&amp;$C13&amp;"_"&amp;ModelFactors!$C$7,'Utility-Scale Battery Storage'!$A$62:$AJ$76,MATCH($D13,'Utility-Scale Battery Storage'!$A$42:$AJ$42,0),0)*'FRED Graph_22Oct2023'!$D$312*ModelFactors!$D8</f>
        <v>40.319733900468414</v>
      </c>
      <c r="S13" s="16">
        <f>VLOOKUP($C$10&amp;"_"&amp;$C13&amp;"_"&amp;ModelFactors!$C$7,'Utility-Scale Battery Storage'!$A$62:$AJ$76,MATCH($D13,'Utility-Scale Battery Storage'!$A$42:$AJ$42,0),0)*'FRED Graph_22Oct2023'!$D$312*ModelFactors!$D8</f>
        <v>40.319733900468414</v>
      </c>
      <c r="T13" s="16">
        <f>VLOOKUP($C$10&amp;"_"&amp;$C13&amp;"_"&amp;ModelFactors!$C$7,'Utility-Scale Battery Storage'!$A$62:$AJ$76,MATCH($D13,'Utility-Scale Battery Storage'!$A$42:$AJ$42,0),0)*'FRED Graph_22Oct2023'!$D$312*ModelFactors!$D8</f>
        <v>40.319733900468414</v>
      </c>
      <c r="U13" s="16">
        <f>VLOOKUP($C$10&amp;"_"&amp;$C13&amp;"_"&amp;ModelFactors!$C$7,'Utility-Scale Battery Storage'!$A$62:$AJ$76,MATCH($D13,'Utility-Scale Battery Storage'!$A$42:$AJ$42,0),0)*'FRED Graph_22Oct2023'!$D$312*ModelFactors!$D8</f>
        <v>40.319733900468414</v>
      </c>
      <c r="V13" s="16">
        <f>VLOOKUP($C$10&amp;"_"&amp;$C13&amp;"_"&amp;ModelFactors!$C$7,'Utility-Scale Battery Storage'!$A$62:$AJ$76,MATCH($D13,'Utility-Scale Battery Storage'!$A$42:$AJ$42,0),0)*'FRED Graph_22Oct2023'!$D$312*ModelFactors!$D8</f>
        <v>40.319733900468414</v>
      </c>
      <c r="W13" s="16">
        <f>VLOOKUP($C$10&amp;"_"&amp;$C13&amp;"_"&amp;ModelFactors!$C$7,'Utility-Scale Battery Storage'!$A$62:$AJ$76,MATCH($D13,'Utility-Scale Battery Storage'!$A$42:$AJ$42,0),0)*'FRED Graph_22Oct2023'!$D$312*ModelFactors!$D8</f>
        <v>40.319733900468414</v>
      </c>
      <c r="X13" s="16">
        <f>VLOOKUP($C$10&amp;"_"&amp;$C13&amp;"_"&amp;ModelFactors!$C$7,'Utility-Scale Battery Storage'!$A$62:$AJ$76,MATCH($D13,'Utility-Scale Battery Storage'!$A$42:$AJ$42,0),0)*'FRED Graph_22Oct2023'!$D$312*ModelFactors!$D8</f>
        <v>40.319733900468414</v>
      </c>
      <c r="Y13" s="16">
        <f>VLOOKUP($C$10&amp;"_"&amp;$C13&amp;"_"&amp;ModelFactors!$C$7,'Utility-Scale Battery Storage'!$A$62:$AJ$76,MATCH($D13,'Utility-Scale Battery Storage'!$A$42:$AJ$42,0),0)*'FRED Graph_22Oct2023'!$D$312*ModelFactors!$D8</f>
        <v>40.319733900468414</v>
      </c>
      <c r="Z13" s="16">
        <f>VLOOKUP($C$10&amp;"_"&amp;$C13&amp;"_"&amp;ModelFactors!$C$7,'Utility-Scale Battery Storage'!$A$62:$AJ$76,MATCH($D13,'Utility-Scale Battery Storage'!$A$42:$AJ$42,0),0)*'FRED Graph_22Oct2023'!$D$312*ModelFactors!$D8</f>
        <v>40.319733900468414</v>
      </c>
      <c r="AA13" s="16">
        <f>VLOOKUP($C$10&amp;"_"&amp;$C13&amp;"_"&amp;ModelFactors!$C$7,'Utility-Scale Battery Storage'!$A$62:$AJ$76,MATCH($D13,'Utility-Scale Battery Storage'!$A$42:$AJ$42,0),0)*'FRED Graph_22Oct2023'!$D$312*ModelFactors!$D8</f>
        <v>40.319733900468414</v>
      </c>
      <c r="AB13" s="16">
        <f>VLOOKUP($C$10&amp;"_"&amp;$C13&amp;"_"&amp;ModelFactors!$C$7,'Utility-Scale Battery Storage'!$A$62:$AJ$76,MATCH($D13,'Utility-Scale Battery Storage'!$A$42:$AJ$42,0),0)*'FRED Graph_22Oct2023'!$D$312*ModelFactors!$D8</f>
        <v>40.319733900468414</v>
      </c>
      <c r="AC13" s="16">
        <f>VLOOKUP($C$10&amp;"_"&amp;$C13&amp;"_"&amp;ModelFactors!$C$7,'Utility-Scale Battery Storage'!$A$62:$AJ$76,MATCH($D13,'Utility-Scale Battery Storage'!$A$42:$AJ$42,0),0)*'FRED Graph_22Oct2023'!$D$312*ModelFactors!$D8</f>
        <v>40.319733900468414</v>
      </c>
      <c r="AD13" s="16">
        <f>VLOOKUP($C$10&amp;"_"&amp;$C13&amp;"_"&amp;ModelFactors!$C$7,'Utility-Scale Battery Storage'!$A$62:$AJ$76,MATCH($D13,'Utility-Scale Battery Storage'!$A$42:$AJ$42,0),0)*'FRED Graph_22Oct2023'!$D$312*ModelFactors!$D8</f>
        <v>40.319733900468414</v>
      </c>
      <c r="AE13" s="16">
        <f>VLOOKUP($C$10&amp;"_"&amp;$C13&amp;"_"&amp;ModelFactors!$C$7,'Utility-Scale Battery Storage'!$A$62:$AJ$76,MATCH($D13,'Utility-Scale Battery Storage'!$A$42:$AJ$42,0),0)*'FRED Graph_22Oct2023'!$D$312*ModelFactors!$D8</f>
        <v>40.319733900468414</v>
      </c>
    </row>
    <row r="14" spans="2:31" x14ac:dyDescent="0.25">
      <c r="B14" s="27" t="s">
        <v>66</v>
      </c>
      <c r="C14" s="27" t="s">
        <v>74</v>
      </c>
      <c r="D14" s="15">
        <f>D13</f>
        <v>2030</v>
      </c>
      <c r="E14" s="15"/>
      <c r="F14" s="15"/>
      <c r="G14" s="16">
        <f>VLOOKUP($C$10&amp;"_"&amp;$C14&amp;"_"&amp;ModelFactors!$C$7,'Utility-Scale Battery Storage'!$A$62:$AJ$76,MATCH($D14,'Utility-Scale Battery Storage'!$A$42:$AJ$42,0),0)*'FRED Graph_22Oct2023'!$D$312*ModelFactors!$D9</f>
        <v>87.433779955702008</v>
      </c>
      <c r="H14" s="16">
        <f>VLOOKUP($C$10&amp;"_"&amp;$C14&amp;"_"&amp;ModelFactors!$C$7,'Utility-Scale Battery Storage'!$A$62:$AJ$76,MATCH($D14,'Utility-Scale Battery Storage'!$A$42:$AJ$42,0),0)*'FRED Graph_22Oct2023'!$D$312*ModelFactors!$D9</f>
        <v>87.433779955702008</v>
      </c>
      <c r="I14" s="16">
        <f>VLOOKUP($C$10&amp;"_"&amp;$C14&amp;"_"&amp;ModelFactors!$C$7,'Utility-Scale Battery Storage'!$A$62:$AJ$76,MATCH($D14,'Utility-Scale Battery Storage'!$A$42:$AJ$42,0),0)*'FRED Graph_22Oct2023'!$D$312*ModelFactors!$D9</f>
        <v>87.433779955702008</v>
      </c>
      <c r="J14" s="16">
        <f>VLOOKUP($C$10&amp;"_"&amp;$C14&amp;"_"&amp;ModelFactors!$C$7,'Utility-Scale Battery Storage'!$A$62:$AJ$76,MATCH($D14,'Utility-Scale Battery Storage'!$A$42:$AJ$42,0),0)*'FRED Graph_22Oct2023'!$D$312*ModelFactors!$D9</f>
        <v>87.433779955702008</v>
      </c>
      <c r="K14" s="16">
        <f>VLOOKUP($C$10&amp;"_"&amp;$C14&amp;"_"&amp;ModelFactors!$C$7,'Utility-Scale Battery Storage'!$A$62:$AJ$76,MATCH($D14,'Utility-Scale Battery Storage'!$A$42:$AJ$42,0),0)*'FRED Graph_22Oct2023'!$D$312*ModelFactors!$D9</f>
        <v>87.433779955702008</v>
      </c>
      <c r="L14" s="16">
        <f>VLOOKUP($C$10&amp;"_"&amp;$C14&amp;"_"&amp;ModelFactors!$C$7,'Utility-Scale Battery Storage'!$A$62:$AJ$76,MATCH($D14,'Utility-Scale Battery Storage'!$A$42:$AJ$42,0),0)*'FRED Graph_22Oct2023'!$D$312*ModelFactors!$D9</f>
        <v>87.433779955702008</v>
      </c>
      <c r="M14" s="16">
        <f>VLOOKUP($C$10&amp;"_"&amp;$C14&amp;"_"&amp;ModelFactors!$C$7,'Utility-Scale Battery Storage'!$A$62:$AJ$76,MATCH($D14,'Utility-Scale Battery Storage'!$A$42:$AJ$42,0),0)*'FRED Graph_22Oct2023'!$D$312*ModelFactors!$D9</f>
        <v>87.433779955702008</v>
      </c>
      <c r="N14" s="16">
        <f>VLOOKUP($C$10&amp;"_"&amp;$C14&amp;"_"&amp;ModelFactors!$C$7,'Utility-Scale Battery Storage'!$A$62:$AJ$76,MATCH($D14,'Utility-Scale Battery Storage'!$A$42:$AJ$42,0),0)*'FRED Graph_22Oct2023'!$D$312*ModelFactors!$D9</f>
        <v>87.433779955702008</v>
      </c>
      <c r="O14" s="16">
        <f>VLOOKUP($C$10&amp;"_"&amp;$C14&amp;"_"&amp;ModelFactors!$C$7,'Utility-Scale Battery Storage'!$A$62:$AJ$76,MATCH($D14,'Utility-Scale Battery Storage'!$A$42:$AJ$42,0),0)*'FRED Graph_22Oct2023'!$D$312*ModelFactors!$D9</f>
        <v>87.433779955702008</v>
      </c>
      <c r="P14" s="16">
        <f>VLOOKUP($C$10&amp;"_"&amp;$C14&amp;"_"&amp;ModelFactors!$C$7,'Utility-Scale Battery Storage'!$A$62:$AJ$76,MATCH($D14,'Utility-Scale Battery Storage'!$A$42:$AJ$42,0),0)*'FRED Graph_22Oct2023'!$D$312*ModelFactors!$D9</f>
        <v>87.433779955702008</v>
      </c>
      <c r="Q14" s="16">
        <f>VLOOKUP($C$10&amp;"_"&amp;$C14&amp;"_"&amp;ModelFactors!$C$7,'Utility-Scale Battery Storage'!$A$62:$AJ$76,MATCH($D14,'Utility-Scale Battery Storage'!$A$42:$AJ$42,0),0)*'FRED Graph_22Oct2023'!$D$312*ModelFactors!$D9</f>
        <v>87.433779955702008</v>
      </c>
      <c r="R14" s="16">
        <f>VLOOKUP($C$10&amp;"_"&amp;$C14&amp;"_"&amp;ModelFactors!$C$7,'Utility-Scale Battery Storage'!$A$62:$AJ$76,MATCH($D14,'Utility-Scale Battery Storage'!$A$42:$AJ$42,0),0)*'FRED Graph_22Oct2023'!$D$312*ModelFactors!$D9</f>
        <v>87.433779955702008</v>
      </c>
      <c r="S14" s="16">
        <f>VLOOKUP($C$10&amp;"_"&amp;$C14&amp;"_"&amp;ModelFactors!$C$7,'Utility-Scale Battery Storage'!$A$62:$AJ$76,MATCH($D14,'Utility-Scale Battery Storage'!$A$42:$AJ$42,0),0)*'FRED Graph_22Oct2023'!$D$312*ModelFactors!$D9</f>
        <v>87.433779955702008</v>
      </c>
      <c r="T14" s="16">
        <f>VLOOKUP($C$10&amp;"_"&amp;$C14&amp;"_"&amp;ModelFactors!$C$7,'Utility-Scale Battery Storage'!$A$62:$AJ$76,MATCH($D14,'Utility-Scale Battery Storage'!$A$42:$AJ$42,0),0)*'FRED Graph_22Oct2023'!$D$312*ModelFactors!$D9</f>
        <v>87.433779955702008</v>
      </c>
      <c r="U14" s="16">
        <f>VLOOKUP($C$10&amp;"_"&amp;$C14&amp;"_"&amp;ModelFactors!$C$7,'Utility-Scale Battery Storage'!$A$62:$AJ$76,MATCH($D14,'Utility-Scale Battery Storage'!$A$42:$AJ$42,0),0)*'FRED Graph_22Oct2023'!$D$312*ModelFactors!$D9</f>
        <v>87.433779955702008</v>
      </c>
      <c r="V14" s="16">
        <f>VLOOKUP($C$10&amp;"_"&amp;$C14&amp;"_"&amp;ModelFactors!$C$7,'Utility-Scale Battery Storage'!$A$62:$AJ$76,MATCH($D14,'Utility-Scale Battery Storage'!$A$42:$AJ$42,0),0)*'FRED Graph_22Oct2023'!$D$312*ModelFactors!$D9</f>
        <v>87.433779955702008</v>
      </c>
      <c r="W14" s="16">
        <f>VLOOKUP($C$10&amp;"_"&amp;$C14&amp;"_"&amp;ModelFactors!$C$7,'Utility-Scale Battery Storage'!$A$62:$AJ$76,MATCH($D14,'Utility-Scale Battery Storage'!$A$42:$AJ$42,0),0)*'FRED Graph_22Oct2023'!$D$312*ModelFactors!$D9</f>
        <v>87.433779955702008</v>
      </c>
      <c r="X14" s="16">
        <f>VLOOKUP($C$10&amp;"_"&amp;$C14&amp;"_"&amp;ModelFactors!$C$7,'Utility-Scale Battery Storage'!$A$62:$AJ$76,MATCH($D14,'Utility-Scale Battery Storage'!$A$42:$AJ$42,0),0)*'FRED Graph_22Oct2023'!$D$312*ModelFactors!$D9</f>
        <v>87.433779955702008</v>
      </c>
      <c r="Y14" s="16">
        <f>VLOOKUP($C$10&amp;"_"&amp;$C14&amp;"_"&amp;ModelFactors!$C$7,'Utility-Scale Battery Storage'!$A$62:$AJ$76,MATCH($D14,'Utility-Scale Battery Storage'!$A$42:$AJ$42,0),0)*'FRED Graph_22Oct2023'!$D$312*ModelFactors!$D9</f>
        <v>87.433779955702008</v>
      </c>
      <c r="Z14" s="16">
        <f>VLOOKUP($C$10&amp;"_"&amp;$C14&amp;"_"&amp;ModelFactors!$C$7,'Utility-Scale Battery Storage'!$A$62:$AJ$76,MATCH($D14,'Utility-Scale Battery Storage'!$A$42:$AJ$42,0),0)*'FRED Graph_22Oct2023'!$D$312*ModelFactors!$D9</f>
        <v>87.433779955702008</v>
      </c>
      <c r="AA14" s="16">
        <f>VLOOKUP($C$10&amp;"_"&amp;$C14&amp;"_"&amp;ModelFactors!$C$7,'Utility-Scale Battery Storage'!$A$62:$AJ$76,MATCH($D14,'Utility-Scale Battery Storage'!$A$42:$AJ$42,0),0)*'FRED Graph_22Oct2023'!$D$312*ModelFactors!$D9</f>
        <v>87.433779955702008</v>
      </c>
      <c r="AB14" s="16">
        <f>VLOOKUP($C$10&amp;"_"&amp;$C14&amp;"_"&amp;ModelFactors!$C$7,'Utility-Scale Battery Storage'!$A$62:$AJ$76,MATCH($D14,'Utility-Scale Battery Storage'!$A$42:$AJ$42,0),0)*'FRED Graph_22Oct2023'!$D$312*ModelFactors!$D9</f>
        <v>87.433779955702008</v>
      </c>
      <c r="AC14" s="16">
        <f>VLOOKUP($C$10&amp;"_"&amp;$C14&amp;"_"&amp;ModelFactors!$C$7,'Utility-Scale Battery Storage'!$A$62:$AJ$76,MATCH($D14,'Utility-Scale Battery Storage'!$A$42:$AJ$42,0),0)*'FRED Graph_22Oct2023'!$D$312*ModelFactors!$D9</f>
        <v>87.433779955702008</v>
      </c>
      <c r="AD14" s="16">
        <f>VLOOKUP($C$10&amp;"_"&amp;$C14&amp;"_"&amp;ModelFactors!$C$7,'Utility-Scale Battery Storage'!$A$62:$AJ$76,MATCH($D14,'Utility-Scale Battery Storage'!$A$42:$AJ$42,0),0)*'FRED Graph_22Oct2023'!$D$312*ModelFactors!$D9</f>
        <v>87.433779955702008</v>
      </c>
      <c r="AE14" s="16">
        <f>VLOOKUP($C$10&amp;"_"&amp;$C14&amp;"_"&amp;ModelFactors!$C$7,'Utility-Scale Battery Storage'!$A$62:$AJ$76,MATCH($D14,'Utility-Scale Battery Storage'!$A$42:$AJ$42,0),0)*'FRED Graph_22Oct2023'!$D$312*ModelFactors!$D9</f>
        <v>87.433779955702008</v>
      </c>
    </row>
    <row r="15" spans="2:31" x14ac:dyDescent="0.25">
      <c r="B15" s="27" t="s">
        <v>65</v>
      </c>
      <c r="C15" s="27" t="s">
        <v>74</v>
      </c>
      <c r="D15" s="15">
        <f>D14</f>
        <v>2030</v>
      </c>
      <c r="E15" s="15"/>
      <c r="F15" s="15"/>
      <c r="G15" s="16">
        <f>VLOOKUP($C$10&amp;"_"&amp;$C15&amp;"_"&amp;ModelFactors!$C$7,'Utility-Scale Battery Storage'!$A$62:$AJ$76,MATCH($D15,'Utility-Scale Battery Storage'!$A$42:$AJ$42,0),0)*'FRED Graph_22Oct2023'!$D$312*ModelFactors!$D10</f>
        <v>88.120612476956538</v>
      </c>
      <c r="H15" s="16">
        <f>VLOOKUP($C$10&amp;"_"&amp;$C15&amp;"_"&amp;ModelFactors!$C$7,'Utility-Scale Battery Storage'!$A$62:$AJ$76,MATCH($D15,'Utility-Scale Battery Storage'!$A$42:$AJ$42,0),0)*'FRED Graph_22Oct2023'!$D$312*ModelFactors!$D10</f>
        <v>88.120612476956538</v>
      </c>
      <c r="I15" s="16">
        <f>VLOOKUP($C$10&amp;"_"&amp;$C15&amp;"_"&amp;ModelFactors!$C$7,'Utility-Scale Battery Storage'!$A$62:$AJ$76,MATCH($D15,'Utility-Scale Battery Storage'!$A$42:$AJ$42,0),0)*'FRED Graph_22Oct2023'!$D$312*ModelFactors!$D10</f>
        <v>88.120612476956538</v>
      </c>
      <c r="J15" s="16">
        <f>VLOOKUP($C$10&amp;"_"&amp;$C15&amp;"_"&amp;ModelFactors!$C$7,'Utility-Scale Battery Storage'!$A$62:$AJ$76,MATCH($D15,'Utility-Scale Battery Storage'!$A$42:$AJ$42,0),0)*'FRED Graph_22Oct2023'!$D$312*ModelFactors!$D10</f>
        <v>88.120612476956538</v>
      </c>
      <c r="K15" s="16">
        <f>VLOOKUP($C$10&amp;"_"&amp;$C15&amp;"_"&amp;ModelFactors!$C$7,'Utility-Scale Battery Storage'!$A$62:$AJ$76,MATCH($D15,'Utility-Scale Battery Storage'!$A$42:$AJ$42,0),0)*'FRED Graph_22Oct2023'!$D$312*ModelFactors!$D10</f>
        <v>88.120612476956538</v>
      </c>
      <c r="L15" s="16">
        <f>VLOOKUP($C$10&amp;"_"&amp;$C15&amp;"_"&amp;ModelFactors!$C$7,'Utility-Scale Battery Storage'!$A$62:$AJ$76,MATCH($D15,'Utility-Scale Battery Storage'!$A$42:$AJ$42,0),0)*'FRED Graph_22Oct2023'!$D$312*ModelFactors!$D10</f>
        <v>88.120612476956538</v>
      </c>
      <c r="M15" s="16">
        <f>VLOOKUP($C$10&amp;"_"&amp;$C15&amp;"_"&amp;ModelFactors!$C$7,'Utility-Scale Battery Storage'!$A$62:$AJ$76,MATCH($D15,'Utility-Scale Battery Storage'!$A$42:$AJ$42,0),0)*'FRED Graph_22Oct2023'!$D$312*ModelFactors!$D10</f>
        <v>88.120612476956538</v>
      </c>
      <c r="N15" s="16">
        <f>VLOOKUP($C$10&amp;"_"&amp;$C15&amp;"_"&amp;ModelFactors!$C$7,'Utility-Scale Battery Storage'!$A$62:$AJ$76,MATCH($D15,'Utility-Scale Battery Storage'!$A$42:$AJ$42,0),0)*'FRED Graph_22Oct2023'!$D$312*ModelFactors!$D10</f>
        <v>88.120612476956538</v>
      </c>
      <c r="O15" s="16">
        <f>VLOOKUP($C$10&amp;"_"&amp;$C15&amp;"_"&amp;ModelFactors!$C$7,'Utility-Scale Battery Storage'!$A$62:$AJ$76,MATCH($D15,'Utility-Scale Battery Storage'!$A$42:$AJ$42,0),0)*'FRED Graph_22Oct2023'!$D$312*ModelFactors!$D10</f>
        <v>88.120612476956538</v>
      </c>
      <c r="P15" s="16">
        <f>VLOOKUP($C$10&amp;"_"&amp;$C15&amp;"_"&amp;ModelFactors!$C$7,'Utility-Scale Battery Storage'!$A$62:$AJ$76,MATCH($D15,'Utility-Scale Battery Storage'!$A$42:$AJ$42,0),0)*'FRED Graph_22Oct2023'!$D$312*ModelFactors!$D10</f>
        <v>88.120612476956538</v>
      </c>
      <c r="Q15" s="16">
        <f>VLOOKUP($C$10&amp;"_"&amp;$C15&amp;"_"&amp;ModelFactors!$C$7,'Utility-Scale Battery Storage'!$A$62:$AJ$76,MATCH($D15,'Utility-Scale Battery Storage'!$A$42:$AJ$42,0),0)*'FRED Graph_22Oct2023'!$D$312*ModelFactors!$D10</f>
        <v>88.120612476956538</v>
      </c>
      <c r="R15" s="16">
        <f>VLOOKUP($C$10&amp;"_"&amp;$C15&amp;"_"&amp;ModelFactors!$C$7,'Utility-Scale Battery Storage'!$A$62:$AJ$76,MATCH($D15,'Utility-Scale Battery Storage'!$A$42:$AJ$42,0),0)*'FRED Graph_22Oct2023'!$D$312*ModelFactors!$D10</f>
        <v>88.120612476956538</v>
      </c>
      <c r="S15" s="16">
        <f>VLOOKUP($C$10&amp;"_"&amp;$C15&amp;"_"&amp;ModelFactors!$C$7,'Utility-Scale Battery Storage'!$A$62:$AJ$76,MATCH($D15,'Utility-Scale Battery Storage'!$A$42:$AJ$42,0),0)*'FRED Graph_22Oct2023'!$D$312*ModelFactors!$D10</f>
        <v>88.120612476956538</v>
      </c>
      <c r="T15" s="16">
        <f>VLOOKUP($C$10&amp;"_"&amp;$C15&amp;"_"&amp;ModelFactors!$C$7,'Utility-Scale Battery Storage'!$A$62:$AJ$76,MATCH($D15,'Utility-Scale Battery Storage'!$A$42:$AJ$42,0),0)*'FRED Graph_22Oct2023'!$D$312*ModelFactors!$D10</f>
        <v>88.120612476956538</v>
      </c>
      <c r="U15" s="16">
        <f>VLOOKUP($C$10&amp;"_"&amp;$C15&amp;"_"&amp;ModelFactors!$C$7,'Utility-Scale Battery Storage'!$A$62:$AJ$76,MATCH($D15,'Utility-Scale Battery Storage'!$A$42:$AJ$42,0),0)*'FRED Graph_22Oct2023'!$D$312*ModelFactors!$D10</f>
        <v>88.120612476956538</v>
      </c>
      <c r="V15" s="16">
        <f>VLOOKUP($C$10&amp;"_"&amp;$C15&amp;"_"&amp;ModelFactors!$C$7,'Utility-Scale Battery Storage'!$A$62:$AJ$76,MATCH($D15,'Utility-Scale Battery Storage'!$A$42:$AJ$42,0),0)*'FRED Graph_22Oct2023'!$D$312*ModelFactors!$D10</f>
        <v>88.120612476956538</v>
      </c>
      <c r="W15" s="16">
        <f>VLOOKUP($C$10&amp;"_"&amp;$C15&amp;"_"&amp;ModelFactors!$C$7,'Utility-Scale Battery Storage'!$A$62:$AJ$76,MATCH($D15,'Utility-Scale Battery Storage'!$A$42:$AJ$42,0),0)*'FRED Graph_22Oct2023'!$D$312*ModelFactors!$D10</f>
        <v>88.120612476956538</v>
      </c>
      <c r="X15" s="16">
        <f>VLOOKUP($C$10&amp;"_"&amp;$C15&amp;"_"&amp;ModelFactors!$C$7,'Utility-Scale Battery Storage'!$A$62:$AJ$76,MATCH($D15,'Utility-Scale Battery Storage'!$A$42:$AJ$42,0),0)*'FRED Graph_22Oct2023'!$D$312*ModelFactors!$D10</f>
        <v>88.120612476956538</v>
      </c>
      <c r="Y15" s="16">
        <f>VLOOKUP($C$10&amp;"_"&amp;$C15&amp;"_"&amp;ModelFactors!$C$7,'Utility-Scale Battery Storage'!$A$62:$AJ$76,MATCH($D15,'Utility-Scale Battery Storage'!$A$42:$AJ$42,0),0)*'FRED Graph_22Oct2023'!$D$312*ModelFactors!$D10</f>
        <v>88.120612476956538</v>
      </c>
      <c r="Z15" s="16">
        <f>VLOOKUP($C$10&amp;"_"&amp;$C15&amp;"_"&amp;ModelFactors!$C$7,'Utility-Scale Battery Storage'!$A$62:$AJ$76,MATCH($D15,'Utility-Scale Battery Storage'!$A$42:$AJ$42,0),0)*'FRED Graph_22Oct2023'!$D$312*ModelFactors!$D10</f>
        <v>88.120612476956538</v>
      </c>
      <c r="AA15" s="16">
        <f>VLOOKUP($C$10&amp;"_"&amp;$C15&amp;"_"&amp;ModelFactors!$C$7,'Utility-Scale Battery Storage'!$A$62:$AJ$76,MATCH($D15,'Utility-Scale Battery Storage'!$A$42:$AJ$42,0),0)*'FRED Graph_22Oct2023'!$D$312*ModelFactors!$D10</f>
        <v>88.120612476956538</v>
      </c>
      <c r="AB15" s="16">
        <f>VLOOKUP($C$10&amp;"_"&amp;$C15&amp;"_"&amp;ModelFactors!$C$7,'Utility-Scale Battery Storage'!$A$62:$AJ$76,MATCH($D15,'Utility-Scale Battery Storage'!$A$42:$AJ$42,0),0)*'FRED Graph_22Oct2023'!$D$312*ModelFactors!$D10</f>
        <v>88.120612476956538</v>
      </c>
      <c r="AC15" s="16">
        <f>VLOOKUP($C$10&amp;"_"&amp;$C15&amp;"_"&amp;ModelFactors!$C$7,'Utility-Scale Battery Storage'!$A$62:$AJ$76,MATCH($D15,'Utility-Scale Battery Storage'!$A$42:$AJ$42,0),0)*'FRED Graph_22Oct2023'!$D$312*ModelFactors!$D10</f>
        <v>88.120612476956538</v>
      </c>
      <c r="AD15" s="16">
        <f>VLOOKUP($C$10&amp;"_"&amp;$C15&amp;"_"&amp;ModelFactors!$C$7,'Utility-Scale Battery Storage'!$A$62:$AJ$76,MATCH($D15,'Utility-Scale Battery Storage'!$A$42:$AJ$42,0),0)*'FRED Graph_22Oct2023'!$D$312*ModelFactors!$D10</f>
        <v>88.120612476956538</v>
      </c>
      <c r="AE15" s="16">
        <f>VLOOKUP($C$10&amp;"_"&amp;$C15&amp;"_"&amp;ModelFactors!$C$7,'Utility-Scale Battery Storage'!$A$62:$AJ$76,MATCH($D15,'Utility-Scale Battery Storage'!$A$42:$AJ$42,0),0)*'FRED Graph_22Oct2023'!$D$312*ModelFactors!$D10</f>
        <v>88.120612476956538</v>
      </c>
    </row>
    <row r="16" spans="2:31" x14ac:dyDescent="0.25">
      <c r="B16" s="15"/>
      <c r="C16" s="15"/>
      <c r="D16" s="15"/>
      <c r="E16" s="15"/>
      <c r="F16" s="15"/>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row>
    <row r="17" spans="2:31" x14ac:dyDescent="0.25">
      <c r="B17" s="12" t="s">
        <v>83</v>
      </c>
      <c r="C17" s="15"/>
      <c r="D17" s="15" t="s">
        <v>81</v>
      </c>
      <c r="E17" s="15"/>
      <c r="F17" s="15"/>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row>
    <row r="18" spans="2:31" x14ac:dyDescent="0.25">
      <c r="B18" s="27" t="s">
        <v>68</v>
      </c>
      <c r="C18" s="5" t="s">
        <v>73</v>
      </c>
      <c r="D18" s="15">
        <f>1+D12</f>
        <v>2031</v>
      </c>
      <c r="E18" s="15"/>
      <c r="F18" s="15"/>
      <c r="G18" s="16"/>
      <c r="H18" s="16">
        <f>VLOOKUP($C$10&amp;"_"&amp;$C18&amp;"_"&amp;ModelFactors!$C$7,'Utility-Scale Battery Storage'!$A$62:$AJ$76,MATCH($D18,'Utility-Scale Battery Storage'!$A$42:$AJ$42,0),0)*'FRED Graph_22Oct2023'!$D$312*ModelFactors!$D7</f>
        <v>39.731563757833399</v>
      </c>
      <c r="I18" s="16">
        <f>VLOOKUP($C$10&amp;"_"&amp;$C18&amp;"_"&amp;ModelFactors!$C$7,'Utility-Scale Battery Storage'!$A$62:$AJ$76,MATCH($D18,'Utility-Scale Battery Storage'!$A$42:$AJ$42,0),0)*'FRED Graph_22Oct2023'!$D$312*ModelFactors!$D7</f>
        <v>39.731563757833399</v>
      </c>
      <c r="J18" s="16">
        <f>VLOOKUP($C$10&amp;"_"&amp;$C18&amp;"_"&amp;ModelFactors!$C$7,'Utility-Scale Battery Storage'!$A$62:$AJ$76,MATCH($D18,'Utility-Scale Battery Storage'!$A$42:$AJ$42,0),0)*'FRED Graph_22Oct2023'!$D$312*ModelFactors!$D7</f>
        <v>39.731563757833399</v>
      </c>
      <c r="K18" s="16">
        <f>VLOOKUP($C$10&amp;"_"&amp;$C18&amp;"_"&amp;ModelFactors!$C$7,'Utility-Scale Battery Storage'!$A$62:$AJ$76,MATCH($D18,'Utility-Scale Battery Storage'!$A$42:$AJ$42,0),0)*'FRED Graph_22Oct2023'!$D$312*ModelFactors!$D7</f>
        <v>39.731563757833399</v>
      </c>
      <c r="L18" s="16">
        <f>VLOOKUP($C$10&amp;"_"&amp;$C18&amp;"_"&amp;ModelFactors!$C$7,'Utility-Scale Battery Storage'!$A$62:$AJ$76,MATCH($D18,'Utility-Scale Battery Storage'!$A$42:$AJ$42,0),0)*'FRED Graph_22Oct2023'!$D$312*ModelFactors!$D7</f>
        <v>39.731563757833399</v>
      </c>
      <c r="M18" s="16">
        <f>VLOOKUP($C$10&amp;"_"&amp;$C18&amp;"_"&amp;ModelFactors!$C$7,'Utility-Scale Battery Storage'!$A$62:$AJ$76,MATCH($D18,'Utility-Scale Battery Storage'!$A$42:$AJ$42,0),0)*'FRED Graph_22Oct2023'!$D$312*ModelFactors!$D7</f>
        <v>39.731563757833399</v>
      </c>
      <c r="N18" s="16">
        <f>VLOOKUP($C$10&amp;"_"&amp;$C18&amp;"_"&amp;ModelFactors!$C$7,'Utility-Scale Battery Storage'!$A$62:$AJ$76,MATCH($D18,'Utility-Scale Battery Storage'!$A$42:$AJ$42,0),0)*'FRED Graph_22Oct2023'!$D$312*ModelFactors!$D7</f>
        <v>39.731563757833399</v>
      </c>
      <c r="O18" s="16">
        <f>VLOOKUP($C$10&amp;"_"&amp;$C18&amp;"_"&amp;ModelFactors!$C$7,'Utility-Scale Battery Storage'!$A$62:$AJ$76,MATCH($D18,'Utility-Scale Battery Storage'!$A$42:$AJ$42,0),0)*'FRED Graph_22Oct2023'!$D$312*ModelFactors!$D7</f>
        <v>39.731563757833399</v>
      </c>
      <c r="P18" s="16">
        <f>VLOOKUP($C$10&amp;"_"&amp;$C18&amp;"_"&amp;ModelFactors!$C$7,'Utility-Scale Battery Storage'!$A$62:$AJ$76,MATCH($D18,'Utility-Scale Battery Storage'!$A$42:$AJ$42,0),0)*'FRED Graph_22Oct2023'!$D$312*ModelFactors!$D7</f>
        <v>39.731563757833399</v>
      </c>
      <c r="Q18" s="16">
        <f>VLOOKUP($C$10&amp;"_"&amp;$C18&amp;"_"&amp;ModelFactors!$C$7,'Utility-Scale Battery Storage'!$A$62:$AJ$76,MATCH($D18,'Utility-Scale Battery Storage'!$A$42:$AJ$42,0),0)*'FRED Graph_22Oct2023'!$D$312*ModelFactors!$D7</f>
        <v>39.731563757833399</v>
      </c>
      <c r="R18" s="16">
        <f>VLOOKUP($C$10&amp;"_"&amp;$C18&amp;"_"&amp;ModelFactors!$C$7,'Utility-Scale Battery Storage'!$A$62:$AJ$76,MATCH($D18,'Utility-Scale Battery Storage'!$A$42:$AJ$42,0),0)*'FRED Graph_22Oct2023'!$D$312*ModelFactors!$D7</f>
        <v>39.731563757833399</v>
      </c>
      <c r="S18" s="16">
        <f>VLOOKUP($C$10&amp;"_"&amp;$C18&amp;"_"&amp;ModelFactors!$C$7,'Utility-Scale Battery Storage'!$A$62:$AJ$76,MATCH($D18,'Utility-Scale Battery Storage'!$A$42:$AJ$42,0),0)*'FRED Graph_22Oct2023'!$D$312*ModelFactors!$D7</f>
        <v>39.731563757833399</v>
      </c>
      <c r="T18" s="16">
        <f>VLOOKUP($C$10&amp;"_"&amp;$C18&amp;"_"&amp;ModelFactors!$C$7,'Utility-Scale Battery Storage'!$A$62:$AJ$76,MATCH($D18,'Utility-Scale Battery Storage'!$A$42:$AJ$42,0),0)*'FRED Graph_22Oct2023'!$D$312*ModelFactors!$D7</f>
        <v>39.731563757833399</v>
      </c>
      <c r="U18" s="16">
        <f>VLOOKUP($C$10&amp;"_"&amp;$C18&amp;"_"&amp;ModelFactors!$C$7,'Utility-Scale Battery Storage'!$A$62:$AJ$76,MATCH($D18,'Utility-Scale Battery Storage'!$A$42:$AJ$42,0),0)*'FRED Graph_22Oct2023'!$D$312*ModelFactors!$D7</f>
        <v>39.731563757833399</v>
      </c>
      <c r="V18" s="16">
        <f>VLOOKUP($C$10&amp;"_"&amp;$C18&amp;"_"&amp;ModelFactors!$C$7,'Utility-Scale Battery Storage'!$A$62:$AJ$76,MATCH($D18,'Utility-Scale Battery Storage'!$A$42:$AJ$42,0),0)*'FRED Graph_22Oct2023'!$D$312*ModelFactors!$D7</f>
        <v>39.731563757833399</v>
      </c>
      <c r="W18" s="16">
        <f>VLOOKUP($C$10&amp;"_"&amp;$C18&amp;"_"&amp;ModelFactors!$C$7,'Utility-Scale Battery Storage'!$A$62:$AJ$76,MATCH($D18,'Utility-Scale Battery Storage'!$A$42:$AJ$42,0),0)*'FRED Graph_22Oct2023'!$D$312*ModelFactors!$D7</f>
        <v>39.731563757833399</v>
      </c>
      <c r="X18" s="16">
        <f>VLOOKUP($C$10&amp;"_"&amp;$C18&amp;"_"&amp;ModelFactors!$C$7,'Utility-Scale Battery Storage'!$A$62:$AJ$76,MATCH($D18,'Utility-Scale Battery Storage'!$A$42:$AJ$42,0),0)*'FRED Graph_22Oct2023'!$D$312*ModelFactors!$D7</f>
        <v>39.731563757833399</v>
      </c>
      <c r="Y18" s="16">
        <f>VLOOKUP($C$10&amp;"_"&amp;$C18&amp;"_"&amp;ModelFactors!$C$7,'Utility-Scale Battery Storage'!$A$62:$AJ$76,MATCH($D18,'Utility-Scale Battery Storage'!$A$42:$AJ$42,0),0)*'FRED Graph_22Oct2023'!$D$312*ModelFactors!$D7</f>
        <v>39.731563757833399</v>
      </c>
      <c r="Z18" s="16">
        <f>VLOOKUP($C$10&amp;"_"&amp;$C18&amp;"_"&amp;ModelFactors!$C$7,'Utility-Scale Battery Storage'!$A$62:$AJ$76,MATCH($D18,'Utility-Scale Battery Storage'!$A$42:$AJ$42,0),0)*'FRED Graph_22Oct2023'!$D$312*ModelFactors!$D7</f>
        <v>39.731563757833399</v>
      </c>
      <c r="AA18" s="16">
        <f>VLOOKUP($C$10&amp;"_"&amp;$C18&amp;"_"&amp;ModelFactors!$C$7,'Utility-Scale Battery Storage'!$A$62:$AJ$76,MATCH($D18,'Utility-Scale Battery Storage'!$A$42:$AJ$42,0),0)*'FRED Graph_22Oct2023'!$D$312*ModelFactors!$D7</f>
        <v>39.731563757833399</v>
      </c>
      <c r="AB18" s="16">
        <f>VLOOKUP($C$10&amp;"_"&amp;$C18&amp;"_"&amp;ModelFactors!$C$7,'Utility-Scale Battery Storage'!$A$62:$AJ$76,MATCH($D18,'Utility-Scale Battery Storage'!$A$42:$AJ$42,0),0)*'FRED Graph_22Oct2023'!$D$312*ModelFactors!$D7</f>
        <v>39.731563757833399</v>
      </c>
      <c r="AC18" s="16">
        <f>VLOOKUP($C$10&amp;"_"&amp;$C18&amp;"_"&amp;ModelFactors!$C$7,'Utility-Scale Battery Storage'!$A$62:$AJ$76,MATCH($D18,'Utility-Scale Battery Storage'!$A$42:$AJ$42,0),0)*'FRED Graph_22Oct2023'!$D$312*ModelFactors!$D7</f>
        <v>39.731563757833399</v>
      </c>
      <c r="AD18" s="16">
        <f>VLOOKUP($C$10&amp;"_"&amp;$C18&amp;"_"&amp;ModelFactors!$C$7,'Utility-Scale Battery Storage'!$A$62:$AJ$76,MATCH($D18,'Utility-Scale Battery Storage'!$A$42:$AJ$42,0),0)*'FRED Graph_22Oct2023'!$D$312*ModelFactors!$D7</f>
        <v>39.731563757833399</v>
      </c>
      <c r="AE18" s="16">
        <f>VLOOKUP($C$10&amp;"_"&amp;$C18&amp;"_"&amp;ModelFactors!$C$7,'Utility-Scale Battery Storage'!$A$62:$AJ$76,MATCH($D18,'Utility-Scale Battery Storage'!$A$42:$AJ$42,0),0)*'FRED Graph_22Oct2023'!$D$312*ModelFactors!$D7</f>
        <v>39.731563757833399</v>
      </c>
    </row>
    <row r="19" spans="2:31" x14ac:dyDescent="0.25">
      <c r="B19" s="27" t="s">
        <v>67</v>
      </c>
      <c r="C19" s="5" t="s">
        <v>73</v>
      </c>
      <c r="D19" s="15">
        <f>D18</f>
        <v>2031</v>
      </c>
      <c r="E19" s="15"/>
      <c r="F19" s="15"/>
      <c r="G19" s="16"/>
      <c r="H19" s="16">
        <f>VLOOKUP($C$10&amp;"_"&amp;$C19&amp;"_"&amp;ModelFactors!$C$7,'Utility-Scale Battery Storage'!$A$62:$AJ$76,MATCH($D19,'Utility-Scale Battery Storage'!$A$42:$AJ$42,0),0)*'FRED Graph_22Oct2023'!$D$312*ModelFactors!$D8</f>
        <v>40.043673449568146</v>
      </c>
      <c r="I19" s="16">
        <f>VLOOKUP($C$10&amp;"_"&amp;$C19&amp;"_"&amp;ModelFactors!$C$7,'Utility-Scale Battery Storage'!$A$62:$AJ$76,MATCH($D19,'Utility-Scale Battery Storage'!$A$42:$AJ$42,0),0)*'FRED Graph_22Oct2023'!$D$312*ModelFactors!$D8</f>
        <v>40.043673449568146</v>
      </c>
      <c r="J19" s="16">
        <f>VLOOKUP($C$10&amp;"_"&amp;$C19&amp;"_"&amp;ModelFactors!$C$7,'Utility-Scale Battery Storage'!$A$62:$AJ$76,MATCH($D19,'Utility-Scale Battery Storage'!$A$42:$AJ$42,0),0)*'FRED Graph_22Oct2023'!$D$312*ModelFactors!$D8</f>
        <v>40.043673449568146</v>
      </c>
      <c r="K19" s="16">
        <f>VLOOKUP($C$10&amp;"_"&amp;$C19&amp;"_"&amp;ModelFactors!$C$7,'Utility-Scale Battery Storage'!$A$62:$AJ$76,MATCH($D19,'Utility-Scale Battery Storage'!$A$42:$AJ$42,0),0)*'FRED Graph_22Oct2023'!$D$312*ModelFactors!$D8</f>
        <v>40.043673449568146</v>
      </c>
      <c r="L19" s="16">
        <f>VLOOKUP($C$10&amp;"_"&amp;$C19&amp;"_"&amp;ModelFactors!$C$7,'Utility-Scale Battery Storage'!$A$62:$AJ$76,MATCH($D19,'Utility-Scale Battery Storage'!$A$42:$AJ$42,0),0)*'FRED Graph_22Oct2023'!$D$312*ModelFactors!$D8</f>
        <v>40.043673449568146</v>
      </c>
      <c r="M19" s="16">
        <f>VLOOKUP($C$10&amp;"_"&amp;$C19&amp;"_"&amp;ModelFactors!$C$7,'Utility-Scale Battery Storage'!$A$62:$AJ$76,MATCH($D19,'Utility-Scale Battery Storage'!$A$42:$AJ$42,0),0)*'FRED Graph_22Oct2023'!$D$312*ModelFactors!$D8</f>
        <v>40.043673449568146</v>
      </c>
      <c r="N19" s="16">
        <f>VLOOKUP($C$10&amp;"_"&amp;$C19&amp;"_"&amp;ModelFactors!$C$7,'Utility-Scale Battery Storage'!$A$62:$AJ$76,MATCH($D19,'Utility-Scale Battery Storage'!$A$42:$AJ$42,0),0)*'FRED Graph_22Oct2023'!$D$312*ModelFactors!$D8</f>
        <v>40.043673449568146</v>
      </c>
      <c r="O19" s="16">
        <f>VLOOKUP($C$10&amp;"_"&amp;$C19&amp;"_"&amp;ModelFactors!$C$7,'Utility-Scale Battery Storage'!$A$62:$AJ$76,MATCH($D19,'Utility-Scale Battery Storage'!$A$42:$AJ$42,0),0)*'FRED Graph_22Oct2023'!$D$312*ModelFactors!$D8</f>
        <v>40.043673449568146</v>
      </c>
      <c r="P19" s="16">
        <f>VLOOKUP($C$10&amp;"_"&amp;$C19&amp;"_"&amp;ModelFactors!$C$7,'Utility-Scale Battery Storage'!$A$62:$AJ$76,MATCH($D19,'Utility-Scale Battery Storage'!$A$42:$AJ$42,0),0)*'FRED Graph_22Oct2023'!$D$312*ModelFactors!$D8</f>
        <v>40.043673449568146</v>
      </c>
      <c r="Q19" s="16">
        <f>VLOOKUP($C$10&amp;"_"&amp;$C19&amp;"_"&amp;ModelFactors!$C$7,'Utility-Scale Battery Storage'!$A$62:$AJ$76,MATCH($D19,'Utility-Scale Battery Storage'!$A$42:$AJ$42,0),0)*'FRED Graph_22Oct2023'!$D$312*ModelFactors!$D8</f>
        <v>40.043673449568146</v>
      </c>
      <c r="R19" s="16">
        <f>VLOOKUP($C$10&amp;"_"&amp;$C19&amp;"_"&amp;ModelFactors!$C$7,'Utility-Scale Battery Storage'!$A$62:$AJ$76,MATCH($D19,'Utility-Scale Battery Storage'!$A$42:$AJ$42,0),0)*'FRED Graph_22Oct2023'!$D$312*ModelFactors!$D8</f>
        <v>40.043673449568146</v>
      </c>
      <c r="S19" s="16">
        <f>VLOOKUP($C$10&amp;"_"&amp;$C19&amp;"_"&amp;ModelFactors!$C$7,'Utility-Scale Battery Storage'!$A$62:$AJ$76,MATCH($D19,'Utility-Scale Battery Storage'!$A$42:$AJ$42,0),0)*'FRED Graph_22Oct2023'!$D$312*ModelFactors!$D8</f>
        <v>40.043673449568146</v>
      </c>
      <c r="T19" s="16">
        <f>VLOOKUP($C$10&amp;"_"&amp;$C19&amp;"_"&amp;ModelFactors!$C$7,'Utility-Scale Battery Storage'!$A$62:$AJ$76,MATCH($D19,'Utility-Scale Battery Storage'!$A$42:$AJ$42,0),0)*'FRED Graph_22Oct2023'!$D$312*ModelFactors!$D8</f>
        <v>40.043673449568146</v>
      </c>
      <c r="U19" s="16">
        <f>VLOOKUP($C$10&amp;"_"&amp;$C19&amp;"_"&amp;ModelFactors!$C$7,'Utility-Scale Battery Storage'!$A$62:$AJ$76,MATCH($D19,'Utility-Scale Battery Storage'!$A$42:$AJ$42,0),0)*'FRED Graph_22Oct2023'!$D$312*ModelFactors!$D8</f>
        <v>40.043673449568146</v>
      </c>
      <c r="V19" s="16">
        <f>VLOOKUP($C$10&amp;"_"&amp;$C19&amp;"_"&amp;ModelFactors!$C$7,'Utility-Scale Battery Storage'!$A$62:$AJ$76,MATCH($D19,'Utility-Scale Battery Storage'!$A$42:$AJ$42,0),0)*'FRED Graph_22Oct2023'!$D$312*ModelFactors!$D8</f>
        <v>40.043673449568146</v>
      </c>
      <c r="W19" s="16">
        <f>VLOOKUP($C$10&amp;"_"&amp;$C19&amp;"_"&amp;ModelFactors!$C$7,'Utility-Scale Battery Storage'!$A$62:$AJ$76,MATCH($D19,'Utility-Scale Battery Storage'!$A$42:$AJ$42,0),0)*'FRED Graph_22Oct2023'!$D$312*ModelFactors!$D8</f>
        <v>40.043673449568146</v>
      </c>
      <c r="X19" s="16">
        <f>VLOOKUP($C$10&amp;"_"&amp;$C19&amp;"_"&amp;ModelFactors!$C$7,'Utility-Scale Battery Storage'!$A$62:$AJ$76,MATCH($D19,'Utility-Scale Battery Storage'!$A$42:$AJ$42,0),0)*'FRED Graph_22Oct2023'!$D$312*ModelFactors!$D8</f>
        <v>40.043673449568146</v>
      </c>
      <c r="Y19" s="16">
        <f>VLOOKUP($C$10&amp;"_"&amp;$C19&amp;"_"&amp;ModelFactors!$C$7,'Utility-Scale Battery Storage'!$A$62:$AJ$76,MATCH($D19,'Utility-Scale Battery Storage'!$A$42:$AJ$42,0),0)*'FRED Graph_22Oct2023'!$D$312*ModelFactors!$D8</f>
        <v>40.043673449568146</v>
      </c>
      <c r="Z19" s="16">
        <f>VLOOKUP($C$10&amp;"_"&amp;$C19&amp;"_"&amp;ModelFactors!$C$7,'Utility-Scale Battery Storage'!$A$62:$AJ$76,MATCH($D19,'Utility-Scale Battery Storage'!$A$42:$AJ$42,0),0)*'FRED Graph_22Oct2023'!$D$312*ModelFactors!$D8</f>
        <v>40.043673449568146</v>
      </c>
      <c r="AA19" s="16">
        <f>VLOOKUP($C$10&amp;"_"&amp;$C19&amp;"_"&amp;ModelFactors!$C$7,'Utility-Scale Battery Storage'!$A$62:$AJ$76,MATCH($D19,'Utility-Scale Battery Storage'!$A$42:$AJ$42,0),0)*'FRED Graph_22Oct2023'!$D$312*ModelFactors!$D8</f>
        <v>40.043673449568146</v>
      </c>
      <c r="AB19" s="16">
        <f>VLOOKUP($C$10&amp;"_"&amp;$C19&amp;"_"&amp;ModelFactors!$C$7,'Utility-Scale Battery Storage'!$A$62:$AJ$76,MATCH($D19,'Utility-Scale Battery Storage'!$A$42:$AJ$42,0),0)*'FRED Graph_22Oct2023'!$D$312*ModelFactors!$D8</f>
        <v>40.043673449568146</v>
      </c>
      <c r="AC19" s="16">
        <f>VLOOKUP($C$10&amp;"_"&amp;$C19&amp;"_"&amp;ModelFactors!$C$7,'Utility-Scale Battery Storage'!$A$62:$AJ$76,MATCH($D19,'Utility-Scale Battery Storage'!$A$42:$AJ$42,0),0)*'FRED Graph_22Oct2023'!$D$312*ModelFactors!$D8</f>
        <v>40.043673449568146</v>
      </c>
      <c r="AD19" s="16">
        <f>VLOOKUP($C$10&amp;"_"&amp;$C19&amp;"_"&amp;ModelFactors!$C$7,'Utility-Scale Battery Storage'!$A$62:$AJ$76,MATCH($D19,'Utility-Scale Battery Storage'!$A$42:$AJ$42,0),0)*'FRED Graph_22Oct2023'!$D$312*ModelFactors!$D8</f>
        <v>40.043673449568146</v>
      </c>
      <c r="AE19" s="16">
        <f>VLOOKUP($C$10&amp;"_"&amp;$C19&amp;"_"&amp;ModelFactors!$C$7,'Utility-Scale Battery Storage'!$A$62:$AJ$76,MATCH($D19,'Utility-Scale Battery Storage'!$A$42:$AJ$42,0),0)*'FRED Graph_22Oct2023'!$D$312*ModelFactors!$D8</f>
        <v>40.043673449568146</v>
      </c>
    </row>
    <row r="20" spans="2:31" x14ac:dyDescent="0.25">
      <c r="B20" s="27" t="s">
        <v>66</v>
      </c>
      <c r="C20" s="27" t="s">
        <v>74</v>
      </c>
      <c r="D20" s="15">
        <f>D19</f>
        <v>2031</v>
      </c>
      <c r="E20" s="15"/>
      <c r="F20" s="15"/>
      <c r="G20" s="16"/>
      <c r="H20" s="16">
        <f>VLOOKUP($C$10&amp;"_"&amp;$C20&amp;"_"&amp;ModelFactors!$C$7,'Utility-Scale Battery Storage'!$A$62:$AJ$76,MATCH($D20,'Utility-Scale Battery Storage'!$A$42:$AJ$42,0),0)*'FRED Graph_22Oct2023'!$D$312*ModelFactors!$D9</f>
        <v>86.835139875931915</v>
      </c>
      <c r="I20" s="16">
        <f>VLOOKUP($C$10&amp;"_"&amp;$C20&amp;"_"&amp;ModelFactors!$C$7,'Utility-Scale Battery Storage'!$A$62:$AJ$76,MATCH($D20,'Utility-Scale Battery Storage'!$A$42:$AJ$42,0),0)*'FRED Graph_22Oct2023'!$D$312*ModelFactors!$D9</f>
        <v>86.835139875931915</v>
      </c>
      <c r="J20" s="16">
        <f>VLOOKUP($C$10&amp;"_"&amp;$C20&amp;"_"&amp;ModelFactors!$C$7,'Utility-Scale Battery Storage'!$A$62:$AJ$76,MATCH($D20,'Utility-Scale Battery Storage'!$A$42:$AJ$42,0),0)*'FRED Graph_22Oct2023'!$D$312*ModelFactors!$D9</f>
        <v>86.835139875931915</v>
      </c>
      <c r="K20" s="16">
        <f>VLOOKUP($C$10&amp;"_"&amp;$C20&amp;"_"&amp;ModelFactors!$C$7,'Utility-Scale Battery Storage'!$A$62:$AJ$76,MATCH($D20,'Utility-Scale Battery Storage'!$A$42:$AJ$42,0),0)*'FRED Graph_22Oct2023'!$D$312*ModelFactors!$D9</f>
        <v>86.835139875931915</v>
      </c>
      <c r="L20" s="16">
        <f>VLOOKUP($C$10&amp;"_"&amp;$C20&amp;"_"&amp;ModelFactors!$C$7,'Utility-Scale Battery Storage'!$A$62:$AJ$76,MATCH($D20,'Utility-Scale Battery Storage'!$A$42:$AJ$42,0),0)*'FRED Graph_22Oct2023'!$D$312*ModelFactors!$D9</f>
        <v>86.835139875931915</v>
      </c>
      <c r="M20" s="16">
        <f>VLOOKUP($C$10&amp;"_"&amp;$C20&amp;"_"&amp;ModelFactors!$C$7,'Utility-Scale Battery Storage'!$A$62:$AJ$76,MATCH($D20,'Utility-Scale Battery Storage'!$A$42:$AJ$42,0),0)*'FRED Graph_22Oct2023'!$D$312*ModelFactors!$D9</f>
        <v>86.835139875931915</v>
      </c>
      <c r="N20" s="16">
        <f>VLOOKUP($C$10&amp;"_"&amp;$C20&amp;"_"&amp;ModelFactors!$C$7,'Utility-Scale Battery Storage'!$A$62:$AJ$76,MATCH($D20,'Utility-Scale Battery Storage'!$A$42:$AJ$42,0),0)*'FRED Graph_22Oct2023'!$D$312*ModelFactors!$D9</f>
        <v>86.835139875931915</v>
      </c>
      <c r="O20" s="16">
        <f>VLOOKUP($C$10&amp;"_"&amp;$C20&amp;"_"&amp;ModelFactors!$C$7,'Utility-Scale Battery Storage'!$A$62:$AJ$76,MATCH($D20,'Utility-Scale Battery Storage'!$A$42:$AJ$42,0),0)*'FRED Graph_22Oct2023'!$D$312*ModelFactors!$D9</f>
        <v>86.835139875931915</v>
      </c>
      <c r="P20" s="16">
        <f>VLOOKUP($C$10&amp;"_"&amp;$C20&amp;"_"&amp;ModelFactors!$C$7,'Utility-Scale Battery Storage'!$A$62:$AJ$76,MATCH($D20,'Utility-Scale Battery Storage'!$A$42:$AJ$42,0),0)*'FRED Graph_22Oct2023'!$D$312*ModelFactors!$D9</f>
        <v>86.835139875931915</v>
      </c>
      <c r="Q20" s="16">
        <f>VLOOKUP($C$10&amp;"_"&amp;$C20&amp;"_"&amp;ModelFactors!$C$7,'Utility-Scale Battery Storage'!$A$62:$AJ$76,MATCH($D20,'Utility-Scale Battery Storage'!$A$42:$AJ$42,0),0)*'FRED Graph_22Oct2023'!$D$312*ModelFactors!$D9</f>
        <v>86.835139875931915</v>
      </c>
      <c r="R20" s="16">
        <f>VLOOKUP($C$10&amp;"_"&amp;$C20&amp;"_"&amp;ModelFactors!$C$7,'Utility-Scale Battery Storage'!$A$62:$AJ$76,MATCH($D20,'Utility-Scale Battery Storage'!$A$42:$AJ$42,0),0)*'FRED Graph_22Oct2023'!$D$312*ModelFactors!$D9</f>
        <v>86.835139875931915</v>
      </c>
      <c r="S20" s="16">
        <f>VLOOKUP($C$10&amp;"_"&amp;$C20&amp;"_"&amp;ModelFactors!$C$7,'Utility-Scale Battery Storage'!$A$62:$AJ$76,MATCH($D20,'Utility-Scale Battery Storage'!$A$42:$AJ$42,0),0)*'FRED Graph_22Oct2023'!$D$312*ModelFactors!$D9</f>
        <v>86.835139875931915</v>
      </c>
      <c r="T20" s="16">
        <f>VLOOKUP($C$10&amp;"_"&amp;$C20&amp;"_"&amp;ModelFactors!$C$7,'Utility-Scale Battery Storage'!$A$62:$AJ$76,MATCH($D20,'Utility-Scale Battery Storage'!$A$42:$AJ$42,0),0)*'FRED Graph_22Oct2023'!$D$312*ModelFactors!$D9</f>
        <v>86.835139875931915</v>
      </c>
      <c r="U20" s="16">
        <f>VLOOKUP($C$10&amp;"_"&amp;$C20&amp;"_"&amp;ModelFactors!$C$7,'Utility-Scale Battery Storage'!$A$62:$AJ$76,MATCH($D20,'Utility-Scale Battery Storage'!$A$42:$AJ$42,0),0)*'FRED Graph_22Oct2023'!$D$312*ModelFactors!$D9</f>
        <v>86.835139875931915</v>
      </c>
      <c r="V20" s="16">
        <f>VLOOKUP($C$10&amp;"_"&amp;$C20&amp;"_"&amp;ModelFactors!$C$7,'Utility-Scale Battery Storage'!$A$62:$AJ$76,MATCH($D20,'Utility-Scale Battery Storage'!$A$42:$AJ$42,0),0)*'FRED Graph_22Oct2023'!$D$312*ModelFactors!$D9</f>
        <v>86.835139875931915</v>
      </c>
      <c r="W20" s="16">
        <f>VLOOKUP($C$10&amp;"_"&amp;$C20&amp;"_"&amp;ModelFactors!$C$7,'Utility-Scale Battery Storage'!$A$62:$AJ$76,MATCH($D20,'Utility-Scale Battery Storage'!$A$42:$AJ$42,0),0)*'FRED Graph_22Oct2023'!$D$312*ModelFactors!$D9</f>
        <v>86.835139875931915</v>
      </c>
      <c r="X20" s="16">
        <f>VLOOKUP($C$10&amp;"_"&amp;$C20&amp;"_"&amp;ModelFactors!$C$7,'Utility-Scale Battery Storage'!$A$62:$AJ$76,MATCH($D20,'Utility-Scale Battery Storage'!$A$42:$AJ$42,0),0)*'FRED Graph_22Oct2023'!$D$312*ModelFactors!$D9</f>
        <v>86.835139875931915</v>
      </c>
      <c r="Y20" s="16">
        <f>VLOOKUP($C$10&amp;"_"&amp;$C20&amp;"_"&amp;ModelFactors!$C$7,'Utility-Scale Battery Storage'!$A$62:$AJ$76,MATCH($D20,'Utility-Scale Battery Storage'!$A$42:$AJ$42,0),0)*'FRED Graph_22Oct2023'!$D$312*ModelFactors!$D9</f>
        <v>86.835139875931915</v>
      </c>
      <c r="Z20" s="16">
        <f>VLOOKUP($C$10&amp;"_"&amp;$C20&amp;"_"&amp;ModelFactors!$C$7,'Utility-Scale Battery Storage'!$A$62:$AJ$76,MATCH($D20,'Utility-Scale Battery Storage'!$A$42:$AJ$42,0),0)*'FRED Graph_22Oct2023'!$D$312*ModelFactors!$D9</f>
        <v>86.835139875931915</v>
      </c>
      <c r="AA20" s="16">
        <f>VLOOKUP($C$10&amp;"_"&amp;$C20&amp;"_"&amp;ModelFactors!$C$7,'Utility-Scale Battery Storage'!$A$62:$AJ$76,MATCH($D20,'Utility-Scale Battery Storage'!$A$42:$AJ$42,0),0)*'FRED Graph_22Oct2023'!$D$312*ModelFactors!$D9</f>
        <v>86.835139875931915</v>
      </c>
      <c r="AB20" s="16">
        <f>VLOOKUP($C$10&amp;"_"&amp;$C20&amp;"_"&amp;ModelFactors!$C$7,'Utility-Scale Battery Storage'!$A$62:$AJ$76,MATCH($D20,'Utility-Scale Battery Storage'!$A$42:$AJ$42,0),0)*'FRED Graph_22Oct2023'!$D$312*ModelFactors!$D9</f>
        <v>86.835139875931915</v>
      </c>
      <c r="AC20" s="16">
        <f>VLOOKUP($C$10&amp;"_"&amp;$C20&amp;"_"&amp;ModelFactors!$C$7,'Utility-Scale Battery Storage'!$A$62:$AJ$76,MATCH($D20,'Utility-Scale Battery Storage'!$A$42:$AJ$42,0),0)*'FRED Graph_22Oct2023'!$D$312*ModelFactors!$D9</f>
        <v>86.835139875931915</v>
      </c>
      <c r="AD20" s="16">
        <f>VLOOKUP($C$10&amp;"_"&amp;$C20&amp;"_"&amp;ModelFactors!$C$7,'Utility-Scale Battery Storage'!$A$62:$AJ$76,MATCH($D20,'Utility-Scale Battery Storage'!$A$42:$AJ$42,0),0)*'FRED Graph_22Oct2023'!$D$312*ModelFactors!$D9</f>
        <v>86.835139875931915</v>
      </c>
      <c r="AE20" s="16">
        <f>VLOOKUP($C$10&amp;"_"&amp;$C20&amp;"_"&amp;ModelFactors!$C$7,'Utility-Scale Battery Storage'!$A$62:$AJ$76,MATCH($D20,'Utility-Scale Battery Storage'!$A$42:$AJ$42,0),0)*'FRED Graph_22Oct2023'!$D$312*ModelFactors!$D9</f>
        <v>86.835139875931915</v>
      </c>
    </row>
    <row r="21" spans="2:31" x14ac:dyDescent="0.25">
      <c r="B21" s="27" t="s">
        <v>65</v>
      </c>
      <c r="C21" s="27" t="s">
        <v>74</v>
      </c>
      <c r="D21" s="15">
        <f>D20</f>
        <v>2031</v>
      </c>
      <c r="E21" s="15"/>
      <c r="F21" s="15"/>
      <c r="G21" s="16"/>
      <c r="H21" s="16">
        <f>VLOOKUP($C$10&amp;"_"&amp;$C21&amp;"_"&amp;ModelFactors!$C$7,'Utility-Scale Battery Storage'!$A$62:$AJ$76,MATCH($D21,'Utility-Scale Battery Storage'!$A$42:$AJ$42,0),0)*'FRED Graph_22Oct2023'!$D$312*ModelFactors!$D10</f>
        <v>87.517269804258163</v>
      </c>
      <c r="I21" s="16">
        <f>VLOOKUP($C$10&amp;"_"&amp;$C21&amp;"_"&amp;ModelFactors!$C$7,'Utility-Scale Battery Storage'!$A$62:$AJ$76,MATCH($D21,'Utility-Scale Battery Storage'!$A$42:$AJ$42,0),0)*'FRED Graph_22Oct2023'!$D$312*ModelFactors!$D10</f>
        <v>87.517269804258163</v>
      </c>
      <c r="J21" s="16">
        <f>VLOOKUP($C$10&amp;"_"&amp;$C21&amp;"_"&amp;ModelFactors!$C$7,'Utility-Scale Battery Storage'!$A$62:$AJ$76,MATCH($D21,'Utility-Scale Battery Storage'!$A$42:$AJ$42,0),0)*'FRED Graph_22Oct2023'!$D$312*ModelFactors!$D10</f>
        <v>87.517269804258163</v>
      </c>
      <c r="K21" s="16">
        <f>VLOOKUP($C$10&amp;"_"&amp;$C21&amp;"_"&amp;ModelFactors!$C$7,'Utility-Scale Battery Storage'!$A$62:$AJ$76,MATCH($D21,'Utility-Scale Battery Storage'!$A$42:$AJ$42,0),0)*'FRED Graph_22Oct2023'!$D$312*ModelFactors!$D10</f>
        <v>87.517269804258163</v>
      </c>
      <c r="L21" s="16">
        <f>VLOOKUP($C$10&amp;"_"&amp;$C21&amp;"_"&amp;ModelFactors!$C$7,'Utility-Scale Battery Storage'!$A$62:$AJ$76,MATCH($D21,'Utility-Scale Battery Storage'!$A$42:$AJ$42,0),0)*'FRED Graph_22Oct2023'!$D$312*ModelFactors!$D10</f>
        <v>87.517269804258163</v>
      </c>
      <c r="M21" s="16">
        <f>VLOOKUP($C$10&amp;"_"&amp;$C21&amp;"_"&amp;ModelFactors!$C$7,'Utility-Scale Battery Storage'!$A$62:$AJ$76,MATCH($D21,'Utility-Scale Battery Storage'!$A$42:$AJ$42,0),0)*'FRED Graph_22Oct2023'!$D$312*ModelFactors!$D10</f>
        <v>87.517269804258163</v>
      </c>
      <c r="N21" s="16">
        <f>VLOOKUP($C$10&amp;"_"&amp;$C21&amp;"_"&amp;ModelFactors!$C$7,'Utility-Scale Battery Storage'!$A$62:$AJ$76,MATCH($D21,'Utility-Scale Battery Storage'!$A$42:$AJ$42,0),0)*'FRED Graph_22Oct2023'!$D$312*ModelFactors!$D10</f>
        <v>87.517269804258163</v>
      </c>
      <c r="O21" s="16">
        <f>VLOOKUP($C$10&amp;"_"&amp;$C21&amp;"_"&amp;ModelFactors!$C$7,'Utility-Scale Battery Storage'!$A$62:$AJ$76,MATCH($D21,'Utility-Scale Battery Storage'!$A$42:$AJ$42,0),0)*'FRED Graph_22Oct2023'!$D$312*ModelFactors!$D10</f>
        <v>87.517269804258163</v>
      </c>
      <c r="P21" s="16">
        <f>VLOOKUP($C$10&amp;"_"&amp;$C21&amp;"_"&amp;ModelFactors!$C$7,'Utility-Scale Battery Storage'!$A$62:$AJ$76,MATCH($D21,'Utility-Scale Battery Storage'!$A$42:$AJ$42,0),0)*'FRED Graph_22Oct2023'!$D$312*ModelFactors!$D10</f>
        <v>87.517269804258163</v>
      </c>
      <c r="Q21" s="16">
        <f>VLOOKUP($C$10&amp;"_"&amp;$C21&amp;"_"&amp;ModelFactors!$C$7,'Utility-Scale Battery Storage'!$A$62:$AJ$76,MATCH($D21,'Utility-Scale Battery Storage'!$A$42:$AJ$42,0),0)*'FRED Graph_22Oct2023'!$D$312*ModelFactors!$D10</f>
        <v>87.517269804258163</v>
      </c>
      <c r="R21" s="16">
        <f>VLOOKUP($C$10&amp;"_"&amp;$C21&amp;"_"&amp;ModelFactors!$C$7,'Utility-Scale Battery Storage'!$A$62:$AJ$76,MATCH($D21,'Utility-Scale Battery Storage'!$A$42:$AJ$42,0),0)*'FRED Graph_22Oct2023'!$D$312*ModelFactors!$D10</f>
        <v>87.517269804258163</v>
      </c>
      <c r="S21" s="16">
        <f>VLOOKUP($C$10&amp;"_"&amp;$C21&amp;"_"&amp;ModelFactors!$C$7,'Utility-Scale Battery Storage'!$A$62:$AJ$76,MATCH($D21,'Utility-Scale Battery Storage'!$A$42:$AJ$42,0),0)*'FRED Graph_22Oct2023'!$D$312*ModelFactors!$D10</f>
        <v>87.517269804258163</v>
      </c>
      <c r="T21" s="16">
        <f>VLOOKUP($C$10&amp;"_"&amp;$C21&amp;"_"&amp;ModelFactors!$C$7,'Utility-Scale Battery Storage'!$A$62:$AJ$76,MATCH($D21,'Utility-Scale Battery Storage'!$A$42:$AJ$42,0),0)*'FRED Graph_22Oct2023'!$D$312*ModelFactors!$D10</f>
        <v>87.517269804258163</v>
      </c>
      <c r="U21" s="16">
        <f>VLOOKUP($C$10&amp;"_"&amp;$C21&amp;"_"&amp;ModelFactors!$C$7,'Utility-Scale Battery Storage'!$A$62:$AJ$76,MATCH($D21,'Utility-Scale Battery Storage'!$A$42:$AJ$42,0),0)*'FRED Graph_22Oct2023'!$D$312*ModelFactors!$D10</f>
        <v>87.517269804258163</v>
      </c>
      <c r="V21" s="16">
        <f>VLOOKUP($C$10&amp;"_"&amp;$C21&amp;"_"&amp;ModelFactors!$C$7,'Utility-Scale Battery Storage'!$A$62:$AJ$76,MATCH($D21,'Utility-Scale Battery Storage'!$A$42:$AJ$42,0),0)*'FRED Graph_22Oct2023'!$D$312*ModelFactors!$D10</f>
        <v>87.517269804258163</v>
      </c>
      <c r="W21" s="16">
        <f>VLOOKUP($C$10&amp;"_"&amp;$C21&amp;"_"&amp;ModelFactors!$C$7,'Utility-Scale Battery Storage'!$A$62:$AJ$76,MATCH($D21,'Utility-Scale Battery Storage'!$A$42:$AJ$42,0),0)*'FRED Graph_22Oct2023'!$D$312*ModelFactors!$D10</f>
        <v>87.517269804258163</v>
      </c>
      <c r="X21" s="16">
        <f>VLOOKUP($C$10&amp;"_"&amp;$C21&amp;"_"&amp;ModelFactors!$C$7,'Utility-Scale Battery Storage'!$A$62:$AJ$76,MATCH($D21,'Utility-Scale Battery Storage'!$A$42:$AJ$42,0),0)*'FRED Graph_22Oct2023'!$D$312*ModelFactors!$D10</f>
        <v>87.517269804258163</v>
      </c>
      <c r="Y21" s="16">
        <f>VLOOKUP($C$10&amp;"_"&amp;$C21&amp;"_"&amp;ModelFactors!$C$7,'Utility-Scale Battery Storage'!$A$62:$AJ$76,MATCH($D21,'Utility-Scale Battery Storage'!$A$42:$AJ$42,0),0)*'FRED Graph_22Oct2023'!$D$312*ModelFactors!$D10</f>
        <v>87.517269804258163</v>
      </c>
      <c r="Z21" s="16">
        <f>VLOOKUP($C$10&amp;"_"&amp;$C21&amp;"_"&amp;ModelFactors!$C$7,'Utility-Scale Battery Storage'!$A$62:$AJ$76,MATCH($D21,'Utility-Scale Battery Storage'!$A$42:$AJ$42,0),0)*'FRED Graph_22Oct2023'!$D$312*ModelFactors!$D10</f>
        <v>87.517269804258163</v>
      </c>
      <c r="AA21" s="16">
        <f>VLOOKUP($C$10&amp;"_"&amp;$C21&amp;"_"&amp;ModelFactors!$C$7,'Utility-Scale Battery Storage'!$A$62:$AJ$76,MATCH($D21,'Utility-Scale Battery Storage'!$A$42:$AJ$42,0),0)*'FRED Graph_22Oct2023'!$D$312*ModelFactors!$D10</f>
        <v>87.517269804258163</v>
      </c>
      <c r="AB21" s="16">
        <f>VLOOKUP($C$10&amp;"_"&amp;$C21&amp;"_"&amp;ModelFactors!$C$7,'Utility-Scale Battery Storage'!$A$62:$AJ$76,MATCH($D21,'Utility-Scale Battery Storage'!$A$42:$AJ$42,0),0)*'FRED Graph_22Oct2023'!$D$312*ModelFactors!$D10</f>
        <v>87.517269804258163</v>
      </c>
      <c r="AC21" s="16">
        <f>VLOOKUP($C$10&amp;"_"&amp;$C21&amp;"_"&amp;ModelFactors!$C$7,'Utility-Scale Battery Storage'!$A$62:$AJ$76,MATCH($D21,'Utility-Scale Battery Storage'!$A$42:$AJ$42,0),0)*'FRED Graph_22Oct2023'!$D$312*ModelFactors!$D10</f>
        <v>87.517269804258163</v>
      </c>
      <c r="AD21" s="16">
        <f>VLOOKUP($C$10&amp;"_"&amp;$C21&amp;"_"&amp;ModelFactors!$C$7,'Utility-Scale Battery Storage'!$A$62:$AJ$76,MATCH($D21,'Utility-Scale Battery Storage'!$A$42:$AJ$42,0),0)*'FRED Graph_22Oct2023'!$D$312*ModelFactors!$D10</f>
        <v>87.517269804258163</v>
      </c>
      <c r="AE21" s="16">
        <f>VLOOKUP($C$10&amp;"_"&amp;$C21&amp;"_"&amp;ModelFactors!$C$7,'Utility-Scale Battery Storage'!$A$62:$AJ$76,MATCH($D21,'Utility-Scale Battery Storage'!$A$42:$AJ$42,0),0)*'FRED Graph_22Oct2023'!$D$312*ModelFactors!$D10</f>
        <v>87.517269804258163</v>
      </c>
    </row>
    <row r="22" spans="2:31" x14ac:dyDescent="0.25">
      <c r="B22" s="15"/>
      <c r="C22" s="15"/>
      <c r="D22" s="15"/>
      <c r="E22" s="15"/>
      <c r="F22" s="15"/>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row>
    <row r="23" spans="2:31" x14ac:dyDescent="0.25">
      <c r="B23" s="12" t="s">
        <v>83</v>
      </c>
      <c r="C23" s="15"/>
      <c r="D23" s="15" t="s">
        <v>81</v>
      </c>
      <c r="E23" s="15"/>
      <c r="F23" s="15"/>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row>
    <row r="24" spans="2:31" x14ac:dyDescent="0.25">
      <c r="B24" s="27" t="s">
        <v>68</v>
      </c>
      <c r="C24" s="5" t="s">
        <v>73</v>
      </c>
      <c r="D24" s="15">
        <f>1+D18</f>
        <v>2032</v>
      </c>
      <c r="E24" s="15"/>
      <c r="F24" s="15"/>
      <c r="G24" s="16"/>
      <c r="H24" s="16"/>
      <c r="I24" s="16">
        <f>VLOOKUP($C$10&amp;"_"&amp;$C24&amp;"_"&amp;ModelFactors!$C$7,'Utility-Scale Battery Storage'!$A$62:$AJ$76,MATCH($D24,'Utility-Scale Battery Storage'!$A$42:$AJ$42,0),0)*'FRED Graph_22Oct2023'!$D$312*ModelFactors!$D7</f>
        <v>39.457654986207494</v>
      </c>
      <c r="J24" s="16">
        <f>VLOOKUP($C$10&amp;"_"&amp;$C24&amp;"_"&amp;ModelFactors!$C$7,'Utility-Scale Battery Storage'!$A$62:$AJ$76,MATCH($D24,'Utility-Scale Battery Storage'!$A$42:$AJ$42,0),0)*'FRED Graph_22Oct2023'!$D$312*ModelFactors!$D7</f>
        <v>39.457654986207494</v>
      </c>
      <c r="K24" s="16">
        <f>VLOOKUP($C$10&amp;"_"&amp;$C24&amp;"_"&amp;ModelFactors!$C$7,'Utility-Scale Battery Storage'!$A$62:$AJ$76,MATCH($D24,'Utility-Scale Battery Storage'!$A$42:$AJ$42,0),0)*'FRED Graph_22Oct2023'!$D$312*ModelFactors!$D7</f>
        <v>39.457654986207494</v>
      </c>
      <c r="L24" s="16">
        <f>VLOOKUP($C$10&amp;"_"&amp;$C24&amp;"_"&amp;ModelFactors!$C$7,'Utility-Scale Battery Storage'!$A$62:$AJ$76,MATCH($D24,'Utility-Scale Battery Storage'!$A$42:$AJ$42,0),0)*'FRED Graph_22Oct2023'!$D$312*ModelFactors!$D7</f>
        <v>39.457654986207494</v>
      </c>
      <c r="M24" s="16">
        <f>VLOOKUP($C$10&amp;"_"&amp;$C24&amp;"_"&amp;ModelFactors!$C$7,'Utility-Scale Battery Storage'!$A$62:$AJ$76,MATCH($D24,'Utility-Scale Battery Storage'!$A$42:$AJ$42,0),0)*'FRED Graph_22Oct2023'!$D$312*ModelFactors!$D7</f>
        <v>39.457654986207494</v>
      </c>
      <c r="N24" s="16">
        <f>VLOOKUP($C$10&amp;"_"&amp;$C24&amp;"_"&amp;ModelFactors!$C$7,'Utility-Scale Battery Storage'!$A$62:$AJ$76,MATCH($D24,'Utility-Scale Battery Storage'!$A$42:$AJ$42,0),0)*'FRED Graph_22Oct2023'!$D$312*ModelFactors!$D7</f>
        <v>39.457654986207494</v>
      </c>
      <c r="O24" s="16">
        <f>VLOOKUP($C$10&amp;"_"&amp;$C24&amp;"_"&amp;ModelFactors!$C$7,'Utility-Scale Battery Storage'!$A$62:$AJ$76,MATCH($D24,'Utility-Scale Battery Storage'!$A$42:$AJ$42,0),0)*'FRED Graph_22Oct2023'!$D$312*ModelFactors!$D7</f>
        <v>39.457654986207494</v>
      </c>
      <c r="P24" s="16">
        <f>VLOOKUP($C$10&amp;"_"&amp;$C24&amp;"_"&amp;ModelFactors!$C$7,'Utility-Scale Battery Storage'!$A$62:$AJ$76,MATCH($D24,'Utility-Scale Battery Storage'!$A$42:$AJ$42,0),0)*'FRED Graph_22Oct2023'!$D$312*ModelFactors!$D7</f>
        <v>39.457654986207494</v>
      </c>
      <c r="Q24" s="16">
        <f>VLOOKUP($C$10&amp;"_"&amp;$C24&amp;"_"&amp;ModelFactors!$C$7,'Utility-Scale Battery Storage'!$A$62:$AJ$76,MATCH($D24,'Utility-Scale Battery Storage'!$A$42:$AJ$42,0),0)*'FRED Graph_22Oct2023'!$D$312*ModelFactors!$D7</f>
        <v>39.457654986207494</v>
      </c>
      <c r="R24" s="16">
        <f>VLOOKUP($C$10&amp;"_"&amp;$C24&amp;"_"&amp;ModelFactors!$C$7,'Utility-Scale Battery Storage'!$A$62:$AJ$76,MATCH($D24,'Utility-Scale Battery Storage'!$A$42:$AJ$42,0),0)*'FRED Graph_22Oct2023'!$D$312*ModelFactors!$D7</f>
        <v>39.457654986207494</v>
      </c>
      <c r="S24" s="16">
        <f>VLOOKUP($C$10&amp;"_"&amp;$C24&amp;"_"&amp;ModelFactors!$C$7,'Utility-Scale Battery Storage'!$A$62:$AJ$76,MATCH($D24,'Utility-Scale Battery Storage'!$A$42:$AJ$42,0),0)*'FRED Graph_22Oct2023'!$D$312*ModelFactors!$D7</f>
        <v>39.457654986207494</v>
      </c>
      <c r="T24" s="16">
        <f>VLOOKUP($C$10&amp;"_"&amp;$C24&amp;"_"&amp;ModelFactors!$C$7,'Utility-Scale Battery Storage'!$A$62:$AJ$76,MATCH($D24,'Utility-Scale Battery Storage'!$A$42:$AJ$42,0),0)*'FRED Graph_22Oct2023'!$D$312*ModelFactors!$D7</f>
        <v>39.457654986207494</v>
      </c>
      <c r="U24" s="16">
        <f>VLOOKUP($C$10&amp;"_"&amp;$C24&amp;"_"&amp;ModelFactors!$C$7,'Utility-Scale Battery Storage'!$A$62:$AJ$76,MATCH($D24,'Utility-Scale Battery Storage'!$A$42:$AJ$42,0),0)*'FRED Graph_22Oct2023'!$D$312*ModelFactors!$D7</f>
        <v>39.457654986207494</v>
      </c>
      <c r="V24" s="16">
        <f>VLOOKUP($C$10&amp;"_"&amp;$C24&amp;"_"&amp;ModelFactors!$C$7,'Utility-Scale Battery Storage'!$A$62:$AJ$76,MATCH($D24,'Utility-Scale Battery Storage'!$A$42:$AJ$42,0),0)*'FRED Graph_22Oct2023'!$D$312*ModelFactors!$D7</f>
        <v>39.457654986207494</v>
      </c>
      <c r="W24" s="16">
        <f>VLOOKUP($C$10&amp;"_"&amp;$C24&amp;"_"&amp;ModelFactors!$C$7,'Utility-Scale Battery Storage'!$A$62:$AJ$76,MATCH($D24,'Utility-Scale Battery Storage'!$A$42:$AJ$42,0),0)*'FRED Graph_22Oct2023'!$D$312*ModelFactors!$D7</f>
        <v>39.457654986207494</v>
      </c>
      <c r="X24" s="16">
        <f>VLOOKUP($C$10&amp;"_"&amp;$C24&amp;"_"&amp;ModelFactors!$C$7,'Utility-Scale Battery Storage'!$A$62:$AJ$76,MATCH($D24,'Utility-Scale Battery Storage'!$A$42:$AJ$42,0),0)*'FRED Graph_22Oct2023'!$D$312*ModelFactors!$D7</f>
        <v>39.457654986207494</v>
      </c>
      <c r="Y24" s="16">
        <f>VLOOKUP($C$10&amp;"_"&amp;$C24&amp;"_"&amp;ModelFactors!$C$7,'Utility-Scale Battery Storage'!$A$62:$AJ$76,MATCH($D24,'Utility-Scale Battery Storage'!$A$42:$AJ$42,0),0)*'FRED Graph_22Oct2023'!$D$312*ModelFactors!$D7</f>
        <v>39.457654986207494</v>
      </c>
      <c r="Z24" s="16">
        <f>VLOOKUP($C$10&amp;"_"&amp;$C24&amp;"_"&amp;ModelFactors!$C$7,'Utility-Scale Battery Storage'!$A$62:$AJ$76,MATCH($D24,'Utility-Scale Battery Storage'!$A$42:$AJ$42,0),0)*'FRED Graph_22Oct2023'!$D$312*ModelFactors!$D7</f>
        <v>39.457654986207494</v>
      </c>
      <c r="AA24" s="16">
        <f>VLOOKUP($C$10&amp;"_"&amp;$C24&amp;"_"&amp;ModelFactors!$C$7,'Utility-Scale Battery Storage'!$A$62:$AJ$76,MATCH($D24,'Utility-Scale Battery Storage'!$A$42:$AJ$42,0),0)*'FRED Graph_22Oct2023'!$D$312*ModelFactors!$D7</f>
        <v>39.457654986207494</v>
      </c>
      <c r="AB24" s="16">
        <f>VLOOKUP($C$10&amp;"_"&amp;$C24&amp;"_"&amp;ModelFactors!$C$7,'Utility-Scale Battery Storage'!$A$62:$AJ$76,MATCH($D24,'Utility-Scale Battery Storage'!$A$42:$AJ$42,0),0)*'FRED Graph_22Oct2023'!$D$312*ModelFactors!$D7</f>
        <v>39.457654986207494</v>
      </c>
      <c r="AC24" s="16">
        <f>VLOOKUP($C$10&amp;"_"&amp;$C24&amp;"_"&amp;ModelFactors!$C$7,'Utility-Scale Battery Storage'!$A$62:$AJ$76,MATCH($D24,'Utility-Scale Battery Storage'!$A$42:$AJ$42,0),0)*'FRED Graph_22Oct2023'!$D$312*ModelFactors!$D7</f>
        <v>39.457654986207494</v>
      </c>
      <c r="AD24" s="16">
        <f>VLOOKUP($C$10&amp;"_"&amp;$C24&amp;"_"&amp;ModelFactors!$C$7,'Utility-Scale Battery Storage'!$A$62:$AJ$76,MATCH($D24,'Utility-Scale Battery Storage'!$A$42:$AJ$42,0),0)*'FRED Graph_22Oct2023'!$D$312*ModelFactors!$D7</f>
        <v>39.457654986207494</v>
      </c>
      <c r="AE24" s="16">
        <f>VLOOKUP($C$10&amp;"_"&amp;$C24&amp;"_"&amp;ModelFactors!$C$7,'Utility-Scale Battery Storage'!$A$62:$AJ$76,MATCH($D24,'Utility-Scale Battery Storage'!$A$42:$AJ$42,0),0)*'FRED Graph_22Oct2023'!$D$312*ModelFactors!$D7</f>
        <v>39.457654986207494</v>
      </c>
    </row>
    <row r="25" spans="2:31" x14ac:dyDescent="0.25">
      <c r="B25" s="27" t="s">
        <v>67</v>
      </c>
      <c r="C25" s="5" t="s">
        <v>73</v>
      </c>
      <c r="D25" s="15">
        <f>D24</f>
        <v>2032</v>
      </c>
      <c r="E25" s="15"/>
      <c r="F25" s="15"/>
      <c r="G25" s="16"/>
      <c r="H25" s="16"/>
      <c r="I25" s="16">
        <f>VLOOKUP($C$10&amp;"_"&amp;$C25&amp;"_"&amp;ModelFactors!$C$7,'Utility-Scale Battery Storage'!$A$62:$AJ$76,MATCH($D25,'Utility-Scale Battery Storage'!$A$42:$AJ$42,0),0)*'FRED Graph_22Oct2023'!$D$312*ModelFactors!$D8</f>
        <v>39.767612998667886</v>
      </c>
      <c r="J25" s="16">
        <f>VLOOKUP($C$10&amp;"_"&amp;$C25&amp;"_"&amp;ModelFactors!$C$7,'Utility-Scale Battery Storage'!$A$62:$AJ$76,MATCH($D25,'Utility-Scale Battery Storage'!$A$42:$AJ$42,0),0)*'FRED Graph_22Oct2023'!$D$312*ModelFactors!$D8</f>
        <v>39.767612998667886</v>
      </c>
      <c r="K25" s="16">
        <f>VLOOKUP($C$10&amp;"_"&amp;$C25&amp;"_"&amp;ModelFactors!$C$7,'Utility-Scale Battery Storage'!$A$62:$AJ$76,MATCH($D25,'Utility-Scale Battery Storage'!$A$42:$AJ$42,0),0)*'FRED Graph_22Oct2023'!$D$312*ModelFactors!$D8</f>
        <v>39.767612998667886</v>
      </c>
      <c r="L25" s="16">
        <f>VLOOKUP($C$10&amp;"_"&amp;$C25&amp;"_"&amp;ModelFactors!$C$7,'Utility-Scale Battery Storage'!$A$62:$AJ$76,MATCH($D25,'Utility-Scale Battery Storage'!$A$42:$AJ$42,0),0)*'FRED Graph_22Oct2023'!$D$312*ModelFactors!$D8</f>
        <v>39.767612998667886</v>
      </c>
      <c r="M25" s="16">
        <f>VLOOKUP($C$10&amp;"_"&amp;$C25&amp;"_"&amp;ModelFactors!$C$7,'Utility-Scale Battery Storage'!$A$62:$AJ$76,MATCH($D25,'Utility-Scale Battery Storage'!$A$42:$AJ$42,0),0)*'FRED Graph_22Oct2023'!$D$312*ModelFactors!$D8</f>
        <v>39.767612998667886</v>
      </c>
      <c r="N25" s="16">
        <f>VLOOKUP($C$10&amp;"_"&amp;$C25&amp;"_"&amp;ModelFactors!$C$7,'Utility-Scale Battery Storage'!$A$62:$AJ$76,MATCH($D25,'Utility-Scale Battery Storage'!$A$42:$AJ$42,0),0)*'FRED Graph_22Oct2023'!$D$312*ModelFactors!$D8</f>
        <v>39.767612998667886</v>
      </c>
      <c r="O25" s="16">
        <f>VLOOKUP($C$10&amp;"_"&amp;$C25&amp;"_"&amp;ModelFactors!$C$7,'Utility-Scale Battery Storage'!$A$62:$AJ$76,MATCH($D25,'Utility-Scale Battery Storage'!$A$42:$AJ$42,0),0)*'FRED Graph_22Oct2023'!$D$312*ModelFactors!$D8</f>
        <v>39.767612998667886</v>
      </c>
      <c r="P25" s="16">
        <f>VLOOKUP($C$10&amp;"_"&amp;$C25&amp;"_"&amp;ModelFactors!$C$7,'Utility-Scale Battery Storage'!$A$62:$AJ$76,MATCH($D25,'Utility-Scale Battery Storage'!$A$42:$AJ$42,0),0)*'FRED Graph_22Oct2023'!$D$312*ModelFactors!$D8</f>
        <v>39.767612998667886</v>
      </c>
      <c r="Q25" s="16">
        <f>VLOOKUP($C$10&amp;"_"&amp;$C25&amp;"_"&amp;ModelFactors!$C$7,'Utility-Scale Battery Storage'!$A$62:$AJ$76,MATCH($D25,'Utility-Scale Battery Storage'!$A$42:$AJ$42,0),0)*'FRED Graph_22Oct2023'!$D$312*ModelFactors!$D8</f>
        <v>39.767612998667886</v>
      </c>
      <c r="R25" s="16">
        <f>VLOOKUP($C$10&amp;"_"&amp;$C25&amp;"_"&amp;ModelFactors!$C$7,'Utility-Scale Battery Storage'!$A$62:$AJ$76,MATCH($D25,'Utility-Scale Battery Storage'!$A$42:$AJ$42,0),0)*'FRED Graph_22Oct2023'!$D$312*ModelFactors!$D8</f>
        <v>39.767612998667886</v>
      </c>
      <c r="S25" s="16">
        <f>VLOOKUP($C$10&amp;"_"&amp;$C25&amp;"_"&amp;ModelFactors!$C$7,'Utility-Scale Battery Storage'!$A$62:$AJ$76,MATCH($D25,'Utility-Scale Battery Storage'!$A$42:$AJ$42,0),0)*'FRED Graph_22Oct2023'!$D$312*ModelFactors!$D8</f>
        <v>39.767612998667886</v>
      </c>
      <c r="T25" s="16">
        <f>VLOOKUP($C$10&amp;"_"&amp;$C25&amp;"_"&amp;ModelFactors!$C$7,'Utility-Scale Battery Storage'!$A$62:$AJ$76,MATCH($D25,'Utility-Scale Battery Storage'!$A$42:$AJ$42,0),0)*'FRED Graph_22Oct2023'!$D$312*ModelFactors!$D8</f>
        <v>39.767612998667886</v>
      </c>
      <c r="U25" s="16">
        <f>VLOOKUP($C$10&amp;"_"&amp;$C25&amp;"_"&amp;ModelFactors!$C$7,'Utility-Scale Battery Storage'!$A$62:$AJ$76,MATCH($D25,'Utility-Scale Battery Storage'!$A$42:$AJ$42,0),0)*'FRED Graph_22Oct2023'!$D$312*ModelFactors!$D8</f>
        <v>39.767612998667886</v>
      </c>
      <c r="V25" s="16">
        <f>VLOOKUP($C$10&amp;"_"&amp;$C25&amp;"_"&amp;ModelFactors!$C$7,'Utility-Scale Battery Storage'!$A$62:$AJ$76,MATCH($D25,'Utility-Scale Battery Storage'!$A$42:$AJ$42,0),0)*'FRED Graph_22Oct2023'!$D$312*ModelFactors!$D8</f>
        <v>39.767612998667886</v>
      </c>
      <c r="W25" s="16">
        <f>VLOOKUP($C$10&amp;"_"&amp;$C25&amp;"_"&amp;ModelFactors!$C$7,'Utility-Scale Battery Storage'!$A$62:$AJ$76,MATCH($D25,'Utility-Scale Battery Storage'!$A$42:$AJ$42,0),0)*'FRED Graph_22Oct2023'!$D$312*ModelFactors!$D8</f>
        <v>39.767612998667886</v>
      </c>
      <c r="X25" s="16">
        <f>VLOOKUP($C$10&amp;"_"&amp;$C25&amp;"_"&amp;ModelFactors!$C$7,'Utility-Scale Battery Storage'!$A$62:$AJ$76,MATCH($D25,'Utility-Scale Battery Storage'!$A$42:$AJ$42,0),0)*'FRED Graph_22Oct2023'!$D$312*ModelFactors!$D8</f>
        <v>39.767612998667886</v>
      </c>
      <c r="Y25" s="16">
        <f>VLOOKUP($C$10&amp;"_"&amp;$C25&amp;"_"&amp;ModelFactors!$C$7,'Utility-Scale Battery Storage'!$A$62:$AJ$76,MATCH($D25,'Utility-Scale Battery Storage'!$A$42:$AJ$42,0),0)*'FRED Graph_22Oct2023'!$D$312*ModelFactors!$D8</f>
        <v>39.767612998667886</v>
      </c>
      <c r="Z25" s="16">
        <f>VLOOKUP($C$10&amp;"_"&amp;$C25&amp;"_"&amp;ModelFactors!$C$7,'Utility-Scale Battery Storage'!$A$62:$AJ$76,MATCH($D25,'Utility-Scale Battery Storage'!$A$42:$AJ$42,0),0)*'FRED Graph_22Oct2023'!$D$312*ModelFactors!$D8</f>
        <v>39.767612998667886</v>
      </c>
      <c r="AA25" s="16">
        <f>VLOOKUP($C$10&amp;"_"&amp;$C25&amp;"_"&amp;ModelFactors!$C$7,'Utility-Scale Battery Storage'!$A$62:$AJ$76,MATCH($D25,'Utility-Scale Battery Storage'!$A$42:$AJ$42,0),0)*'FRED Graph_22Oct2023'!$D$312*ModelFactors!$D8</f>
        <v>39.767612998667886</v>
      </c>
      <c r="AB25" s="16">
        <f>VLOOKUP($C$10&amp;"_"&amp;$C25&amp;"_"&amp;ModelFactors!$C$7,'Utility-Scale Battery Storage'!$A$62:$AJ$76,MATCH($D25,'Utility-Scale Battery Storage'!$A$42:$AJ$42,0),0)*'FRED Graph_22Oct2023'!$D$312*ModelFactors!$D8</f>
        <v>39.767612998667886</v>
      </c>
      <c r="AC25" s="16">
        <f>VLOOKUP($C$10&amp;"_"&amp;$C25&amp;"_"&amp;ModelFactors!$C$7,'Utility-Scale Battery Storage'!$A$62:$AJ$76,MATCH($D25,'Utility-Scale Battery Storage'!$A$42:$AJ$42,0),0)*'FRED Graph_22Oct2023'!$D$312*ModelFactors!$D8</f>
        <v>39.767612998667886</v>
      </c>
      <c r="AD25" s="16">
        <f>VLOOKUP($C$10&amp;"_"&amp;$C25&amp;"_"&amp;ModelFactors!$C$7,'Utility-Scale Battery Storage'!$A$62:$AJ$76,MATCH($D25,'Utility-Scale Battery Storage'!$A$42:$AJ$42,0),0)*'FRED Graph_22Oct2023'!$D$312*ModelFactors!$D8</f>
        <v>39.767612998667886</v>
      </c>
      <c r="AE25" s="16">
        <f>VLOOKUP($C$10&amp;"_"&amp;$C25&amp;"_"&amp;ModelFactors!$C$7,'Utility-Scale Battery Storage'!$A$62:$AJ$76,MATCH($D25,'Utility-Scale Battery Storage'!$A$42:$AJ$42,0),0)*'FRED Graph_22Oct2023'!$D$312*ModelFactors!$D8</f>
        <v>39.767612998667886</v>
      </c>
    </row>
    <row r="26" spans="2:31" x14ac:dyDescent="0.25">
      <c r="B26" s="27" t="s">
        <v>66</v>
      </c>
      <c r="C26" s="27" t="s">
        <v>74</v>
      </c>
      <c r="D26" s="15">
        <f>D25</f>
        <v>2032</v>
      </c>
      <c r="E26" s="15"/>
      <c r="F26" s="15"/>
      <c r="G26" s="16"/>
      <c r="H26" s="16"/>
      <c r="I26" s="16">
        <f>VLOOKUP($C$10&amp;"_"&amp;$C26&amp;"_"&amp;ModelFactors!$C$7,'Utility-Scale Battery Storage'!$A$62:$AJ$76,MATCH($D26,'Utility-Scale Battery Storage'!$A$42:$AJ$42,0),0)*'FRED Graph_22Oct2023'!$D$312*ModelFactors!$D9</f>
        <v>86.236499796161823</v>
      </c>
      <c r="J26" s="16">
        <f>VLOOKUP($C$10&amp;"_"&amp;$C26&amp;"_"&amp;ModelFactors!$C$7,'Utility-Scale Battery Storage'!$A$62:$AJ$76,MATCH($D26,'Utility-Scale Battery Storage'!$A$42:$AJ$42,0),0)*'FRED Graph_22Oct2023'!$D$312*ModelFactors!$D9</f>
        <v>86.236499796161823</v>
      </c>
      <c r="K26" s="16">
        <f>VLOOKUP($C$10&amp;"_"&amp;$C26&amp;"_"&amp;ModelFactors!$C$7,'Utility-Scale Battery Storage'!$A$62:$AJ$76,MATCH($D26,'Utility-Scale Battery Storage'!$A$42:$AJ$42,0),0)*'FRED Graph_22Oct2023'!$D$312*ModelFactors!$D9</f>
        <v>86.236499796161823</v>
      </c>
      <c r="L26" s="16">
        <f>VLOOKUP($C$10&amp;"_"&amp;$C26&amp;"_"&amp;ModelFactors!$C$7,'Utility-Scale Battery Storage'!$A$62:$AJ$76,MATCH($D26,'Utility-Scale Battery Storage'!$A$42:$AJ$42,0),0)*'FRED Graph_22Oct2023'!$D$312*ModelFactors!$D9</f>
        <v>86.236499796161823</v>
      </c>
      <c r="M26" s="16">
        <f>VLOOKUP($C$10&amp;"_"&amp;$C26&amp;"_"&amp;ModelFactors!$C$7,'Utility-Scale Battery Storage'!$A$62:$AJ$76,MATCH($D26,'Utility-Scale Battery Storage'!$A$42:$AJ$42,0),0)*'FRED Graph_22Oct2023'!$D$312*ModelFactors!$D9</f>
        <v>86.236499796161823</v>
      </c>
      <c r="N26" s="16">
        <f>VLOOKUP($C$10&amp;"_"&amp;$C26&amp;"_"&amp;ModelFactors!$C$7,'Utility-Scale Battery Storage'!$A$62:$AJ$76,MATCH($D26,'Utility-Scale Battery Storage'!$A$42:$AJ$42,0),0)*'FRED Graph_22Oct2023'!$D$312*ModelFactors!$D9</f>
        <v>86.236499796161823</v>
      </c>
      <c r="O26" s="16">
        <f>VLOOKUP($C$10&amp;"_"&amp;$C26&amp;"_"&amp;ModelFactors!$C$7,'Utility-Scale Battery Storage'!$A$62:$AJ$76,MATCH($D26,'Utility-Scale Battery Storage'!$A$42:$AJ$42,0),0)*'FRED Graph_22Oct2023'!$D$312*ModelFactors!$D9</f>
        <v>86.236499796161823</v>
      </c>
      <c r="P26" s="16">
        <f>VLOOKUP($C$10&amp;"_"&amp;$C26&amp;"_"&amp;ModelFactors!$C$7,'Utility-Scale Battery Storage'!$A$62:$AJ$76,MATCH($D26,'Utility-Scale Battery Storage'!$A$42:$AJ$42,0),0)*'FRED Graph_22Oct2023'!$D$312*ModelFactors!$D9</f>
        <v>86.236499796161823</v>
      </c>
      <c r="Q26" s="16">
        <f>VLOOKUP($C$10&amp;"_"&amp;$C26&amp;"_"&amp;ModelFactors!$C$7,'Utility-Scale Battery Storage'!$A$62:$AJ$76,MATCH($D26,'Utility-Scale Battery Storage'!$A$42:$AJ$42,0),0)*'FRED Graph_22Oct2023'!$D$312*ModelFactors!$D9</f>
        <v>86.236499796161823</v>
      </c>
      <c r="R26" s="16">
        <f>VLOOKUP($C$10&amp;"_"&amp;$C26&amp;"_"&amp;ModelFactors!$C$7,'Utility-Scale Battery Storage'!$A$62:$AJ$76,MATCH($D26,'Utility-Scale Battery Storage'!$A$42:$AJ$42,0),0)*'FRED Graph_22Oct2023'!$D$312*ModelFactors!$D9</f>
        <v>86.236499796161823</v>
      </c>
      <c r="S26" s="16">
        <f>VLOOKUP($C$10&amp;"_"&amp;$C26&amp;"_"&amp;ModelFactors!$C$7,'Utility-Scale Battery Storage'!$A$62:$AJ$76,MATCH($D26,'Utility-Scale Battery Storage'!$A$42:$AJ$42,0),0)*'FRED Graph_22Oct2023'!$D$312*ModelFactors!$D9</f>
        <v>86.236499796161823</v>
      </c>
      <c r="T26" s="16">
        <f>VLOOKUP($C$10&amp;"_"&amp;$C26&amp;"_"&amp;ModelFactors!$C$7,'Utility-Scale Battery Storage'!$A$62:$AJ$76,MATCH($D26,'Utility-Scale Battery Storage'!$A$42:$AJ$42,0),0)*'FRED Graph_22Oct2023'!$D$312*ModelFactors!$D9</f>
        <v>86.236499796161823</v>
      </c>
      <c r="U26" s="16">
        <f>VLOOKUP($C$10&amp;"_"&amp;$C26&amp;"_"&amp;ModelFactors!$C$7,'Utility-Scale Battery Storage'!$A$62:$AJ$76,MATCH($D26,'Utility-Scale Battery Storage'!$A$42:$AJ$42,0),0)*'FRED Graph_22Oct2023'!$D$312*ModelFactors!$D9</f>
        <v>86.236499796161823</v>
      </c>
      <c r="V26" s="16">
        <f>VLOOKUP($C$10&amp;"_"&amp;$C26&amp;"_"&amp;ModelFactors!$C$7,'Utility-Scale Battery Storage'!$A$62:$AJ$76,MATCH($D26,'Utility-Scale Battery Storage'!$A$42:$AJ$42,0),0)*'FRED Graph_22Oct2023'!$D$312*ModelFactors!$D9</f>
        <v>86.236499796161823</v>
      </c>
      <c r="W26" s="16">
        <f>VLOOKUP($C$10&amp;"_"&amp;$C26&amp;"_"&amp;ModelFactors!$C$7,'Utility-Scale Battery Storage'!$A$62:$AJ$76,MATCH($D26,'Utility-Scale Battery Storage'!$A$42:$AJ$42,0),0)*'FRED Graph_22Oct2023'!$D$312*ModelFactors!$D9</f>
        <v>86.236499796161823</v>
      </c>
      <c r="X26" s="16">
        <f>VLOOKUP($C$10&amp;"_"&amp;$C26&amp;"_"&amp;ModelFactors!$C$7,'Utility-Scale Battery Storage'!$A$62:$AJ$76,MATCH($D26,'Utility-Scale Battery Storage'!$A$42:$AJ$42,0),0)*'FRED Graph_22Oct2023'!$D$312*ModelFactors!$D9</f>
        <v>86.236499796161823</v>
      </c>
      <c r="Y26" s="16">
        <f>VLOOKUP($C$10&amp;"_"&amp;$C26&amp;"_"&amp;ModelFactors!$C$7,'Utility-Scale Battery Storage'!$A$62:$AJ$76,MATCH($D26,'Utility-Scale Battery Storage'!$A$42:$AJ$42,0),0)*'FRED Graph_22Oct2023'!$D$312*ModelFactors!$D9</f>
        <v>86.236499796161823</v>
      </c>
      <c r="Z26" s="16">
        <f>VLOOKUP($C$10&amp;"_"&amp;$C26&amp;"_"&amp;ModelFactors!$C$7,'Utility-Scale Battery Storage'!$A$62:$AJ$76,MATCH($D26,'Utility-Scale Battery Storage'!$A$42:$AJ$42,0),0)*'FRED Graph_22Oct2023'!$D$312*ModelFactors!$D9</f>
        <v>86.236499796161823</v>
      </c>
      <c r="AA26" s="16">
        <f>VLOOKUP($C$10&amp;"_"&amp;$C26&amp;"_"&amp;ModelFactors!$C$7,'Utility-Scale Battery Storage'!$A$62:$AJ$76,MATCH($D26,'Utility-Scale Battery Storage'!$A$42:$AJ$42,0),0)*'FRED Graph_22Oct2023'!$D$312*ModelFactors!$D9</f>
        <v>86.236499796161823</v>
      </c>
      <c r="AB26" s="16">
        <f>VLOOKUP($C$10&amp;"_"&amp;$C26&amp;"_"&amp;ModelFactors!$C$7,'Utility-Scale Battery Storage'!$A$62:$AJ$76,MATCH($D26,'Utility-Scale Battery Storage'!$A$42:$AJ$42,0),0)*'FRED Graph_22Oct2023'!$D$312*ModelFactors!$D9</f>
        <v>86.236499796161823</v>
      </c>
      <c r="AC26" s="16">
        <f>VLOOKUP($C$10&amp;"_"&amp;$C26&amp;"_"&amp;ModelFactors!$C$7,'Utility-Scale Battery Storage'!$A$62:$AJ$76,MATCH($D26,'Utility-Scale Battery Storage'!$A$42:$AJ$42,0),0)*'FRED Graph_22Oct2023'!$D$312*ModelFactors!$D9</f>
        <v>86.236499796161823</v>
      </c>
      <c r="AD26" s="16">
        <f>VLOOKUP($C$10&amp;"_"&amp;$C26&amp;"_"&amp;ModelFactors!$C$7,'Utility-Scale Battery Storage'!$A$62:$AJ$76,MATCH($D26,'Utility-Scale Battery Storage'!$A$42:$AJ$42,0),0)*'FRED Graph_22Oct2023'!$D$312*ModelFactors!$D9</f>
        <v>86.236499796161823</v>
      </c>
      <c r="AE26" s="16">
        <f>VLOOKUP($C$10&amp;"_"&amp;$C26&amp;"_"&amp;ModelFactors!$C$7,'Utility-Scale Battery Storage'!$A$62:$AJ$76,MATCH($D26,'Utility-Scale Battery Storage'!$A$42:$AJ$42,0),0)*'FRED Graph_22Oct2023'!$D$312*ModelFactors!$D9</f>
        <v>86.236499796161823</v>
      </c>
    </row>
    <row r="27" spans="2:31" x14ac:dyDescent="0.25">
      <c r="B27" s="27" t="s">
        <v>65</v>
      </c>
      <c r="C27" s="27" t="s">
        <v>74</v>
      </c>
      <c r="D27" s="15">
        <f>D26</f>
        <v>2032</v>
      </c>
      <c r="E27" s="15"/>
      <c r="F27" s="15"/>
      <c r="G27" s="16"/>
      <c r="H27" s="16"/>
      <c r="I27" s="16">
        <f>VLOOKUP($C$10&amp;"_"&amp;$C27&amp;"_"&amp;ModelFactors!$C$7,'Utility-Scale Battery Storage'!$A$62:$AJ$76,MATCH($D27,'Utility-Scale Battery Storage'!$A$42:$AJ$42,0),0)*'FRED Graph_22Oct2023'!$D$312*ModelFactors!$D10</f>
        <v>86.913927131559788</v>
      </c>
      <c r="J27" s="16">
        <f>VLOOKUP($C$10&amp;"_"&amp;$C27&amp;"_"&amp;ModelFactors!$C$7,'Utility-Scale Battery Storage'!$A$62:$AJ$76,MATCH($D27,'Utility-Scale Battery Storage'!$A$42:$AJ$42,0),0)*'FRED Graph_22Oct2023'!$D$312*ModelFactors!$D10</f>
        <v>86.913927131559788</v>
      </c>
      <c r="K27" s="16">
        <f>VLOOKUP($C$10&amp;"_"&amp;$C27&amp;"_"&amp;ModelFactors!$C$7,'Utility-Scale Battery Storage'!$A$62:$AJ$76,MATCH($D27,'Utility-Scale Battery Storage'!$A$42:$AJ$42,0),0)*'FRED Graph_22Oct2023'!$D$312*ModelFactors!$D10</f>
        <v>86.913927131559788</v>
      </c>
      <c r="L27" s="16">
        <f>VLOOKUP($C$10&amp;"_"&amp;$C27&amp;"_"&amp;ModelFactors!$C$7,'Utility-Scale Battery Storage'!$A$62:$AJ$76,MATCH($D27,'Utility-Scale Battery Storage'!$A$42:$AJ$42,0),0)*'FRED Graph_22Oct2023'!$D$312*ModelFactors!$D10</f>
        <v>86.913927131559788</v>
      </c>
      <c r="M27" s="16">
        <f>VLOOKUP($C$10&amp;"_"&amp;$C27&amp;"_"&amp;ModelFactors!$C$7,'Utility-Scale Battery Storage'!$A$62:$AJ$76,MATCH($D27,'Utility-Scale Battery Storage'!$A$42:$AJ$42,0),0)*'FRED Graph_22Oct2023'!$D$312*ModelFactors!$D10</f>
        <v>86.913927131559788</v>
      </c>
      <c r="N27" s="16">
        <f>VLOOKUP($C$10&amp;"_"&amp;$C27&amp;"_"&amp;ModelFactors!$C$7,'Utility-Scale Battery Storage'!$A$62:$AJ$76,MATCH($D27,'Utility-Scale Battery Storage'!$A$42:$AJ$42,0),0)*'FRED Graph_22Oct2023'!$D$312*ModelFactors!$D10</f>
        <v>86.913927131559788</v>
      </c>
      <c r="O27" s="16">
        <f>VLOOKUP($C$10&amp;"_"&amp;$C27&amp;"_"&amp;ModelFactors!$C$7,'Utility-Scale Battery Storage'!$A$62:$AJ$76,MATCH($D27,'Utility-Scale Battery Storage'!$A$42:$AJ$42,0),0)*'FRED Graph_22Oct2023'!$D$312*ModelFactors!$D10</f>
        <v>86.913927131559788</v>
      </c>
      <c r="P27" s="16">
        <f>VLOOKUP($C$10&amp;"_"&amp;$C27&amp;"_"&amp;ModelFactors!$C$7,'Utility-Scale Battery Storage'!$A$62:$AJ$76,MATCH($D27,'Utility-Scale Battery Storage'!$A$42:$AJ$42,0),0)*'FRED Graph_22Oct2023'!$D$312*ModelFactors!$D10</f>
        <v>86.913927131559788</v>
      </c>
      <c r="Q27" s="16">
        <f>VLOOKUP($C$10&amp;"_"&amp;$C27&amp;"_"&amp;ModelFactors!$C$7,'Utility-Scale Battery Storage'!$A$62:$AJ$76,MATCH($D27,'Utility-Scale Battery Storage'!$A$42:$AJ$42,0),0)*'FRED Graph_22Oct2023'!$D$312*ModelFactors!$D10</f>
        <v>86.913927131559788</v>
      </c>
      <c r="R27" s="16">
        <f>VLOOKUP($C$10&amp;"_"&amp;$C27&amp;"_"&amp;ModelFactors!$C$7,'Utility-Scale Battery Storage'!$A$62:$AJ$76,MATCH($D27,'Utility-Scale Battery Storage'!$A$42:$AJ$42,0),0)*'FRED Graph_22Oct2023'!$D$312*ModelFactors!$D10</f>
        <v>86.913927131559788</v>
      </c>
      <c r="S27" s="16">
        <f>VLOOKUP($C$10&amp;"_"&amp;$C27&amp;"_"&amp;ModelFactors!$C$7,'Utility-Scale Battery Storage'!$A$62:$AJ$76,MATCH($D27,'Utility-Scale Battery Storage'!$A$42:$AJ$42,0),0)*'FRED Graph_22Oct2023'!$D$312*ModelFactors!$D10</f>
        <v>86.913927131559788</v>
      </c>
      <c r="T27" s="16">
        <f>VLOOKUP($C$10&amp;"_"&amp;$C27&amp;"_"&amp;ModelFactors!$C$7,'Utility-Scale Battery Storage'!$A$62:$AJ$76,MATCH($D27,'Utility-Scale Battery Storage'!$A$42:$AJ$42,0),0)*'FRED Graph_22Oct2023'!$D$312*ModelFactors!$D10</f>
        <v>86.913927131559788</v>
      </c>
      <c r="U27" s="16">
        <f>VLOOKUP($C$10&amp;"_"&amp;$C27&amp;"_"&amp;ModelFactors!$C$7,'Utility-Scale Battery Storage'!$A$62:$AJ$76,MATCH($D27,'Utility-Scale Battery Storage'!$A$42:$AJ$42,0),0)*'FRED Graph_22Oct2023'!$D$312*ModelFactors!$D10</f>
        <v>86.913927131559788</v>
      </c>
      <c r="V27" s="16">
        <f>VLOOKUP($C$10&amp;"_"&amp;$C27&amp;"_"&amp;ModelFactors!$C$7,'Utility-Scale Battery Storage'!$A$62:$AJ$76,MATCH($D27,'Utility-Scale Battery Storage'!$A$42:$AJ$42,0),0)*'FRED Graph_22Oct2023'!$D$312*ModelFactors!$D10</f>
        <v>86.913927131559788</v>
      </c>
      <c r="W27" s="16">
        <f>VLOOKUP($C$10&amp;"_"&amp;$C27&amp;"_"&amp;ModelFactors!$C$7,'Utility-Scale Battery Storage'!$A$62:$AJ$76,MATCH($D27,'Utility-Scale Battery Storage'!$A$42:$AJ$42,0),0)*'FRED Graph_22Oct2023'!$D$312*ModelFactors!$D10</f>
        <v>86.913927131559788</v>
      </c>
      <c r="X27" s="16">
        <f>VLOOKUP($C$10&amp;"_"&amp;$C27&amp;"_"&amp;ModelFactors!$C$7,'Utility-Scale Battery Storage'!$A$62:$AJ$76,MATCH($D27,'Utility-Scale Battery Storage'!$A$42:$AJ$42,0),0)*'FRED Graph_22Oct2023'!$D$312*ModelFactors!$D10</f>
        <v>86.913927131559788</v>
      </c>
      <c r="Y27" s="16">
        <f>VLOOKUP($C$10&amp;"_"&amp;$C27&amp;"_"&amp;ModelFactors!$C$7,'Utility-Scale Battery Storage'!$A$62:$AJ$76,MATCH($D27,'Utility-Scale Battery Storage'!$A$42:$AJ$42,0),0)*'FRED Graph_22Oct2023'!$D$312*ModelFactors!$D10</f>
        <v>86.913927131559788</v>
      </c>
      <c r="Z27" s="16">
        <f>VLOOKUP($C$10&amp;"_"&amp;$C27&amp;"_"&amp;ModelFactors!$C$7,'Utility-Scale Battery Storage'!$A$62:$AJ$76,MATCH($D27,'Utility-Scale Battery Storage'!$A$42:$AJ$42,0),0)*'FRED Graph_22Oct2023'!$D$312*ModelFactors!$D10</f>
        <v>86.913927131559788</v>
      </c>
      <c r="AA27" s="16">
        <f>VLOOKUP($C$10&amp;"_"&amp;$C27&amp;"_"&amp;ModelFactors!$C$7,'Utility-Scale Battery Storage'!$A$62:$AJ$76,MATCH($D27,'Utility-Scale Battery Storage'!$A$42:$AJ$42,0),0)*'FRED Graph_22Oct2023'!$D$312*ModelFactors!$D10</f>
        <v>86.913927131559788</v>
      </c>
      <c r="AB27" s="16">
        <f>VLOOKUP($C$10&amp;"_"&amp;$C27&amp;"_"&amp;ModelFactors!$C$7,'Utility-Scale Battery Storage'!$A$62:$AJ$76,MATCH($D27,'Utility-Scale Battery Storage'!$A$42:$AJ$42,0),0)*'FRED Graph_22Oct2023'!$D$312*ModelFactors!$D10</f>
        <v>86.913927131559788</v>
      </c>
      <c r="AC27" s="16">
        <f>VLOOKUP($C$10&amp;"_"&amp;$C27&amp;"_"&amp;ModelFactors!$C$7,'Utility-Scale Battery Storage'!$A$62:$AJ$76,MATCH($D27,'Utility-Scale Battery Storage'!$A$42:$AJ$42,0),0)*'FRED Graph_22Oct2023'!$D$312*ModelFactors!$D10</f>
        <v>86.913927131559788</v>
      </c>
      <c r="AD27" s="16">
        <f>VLOOKUP($C$10&amp;"_"&amp;$C27&amp;"_"&amp;ModelFactors!$C$7,'Utility-Scale Battery Storage'!$A$62:$AJ$76,MATCH($D27,'Utility-Scale Battery Storage'!$A$42:$AJ$42,0),0)*'FRED Graph_22Oct2023'!$D$312*ModelFactors!$D10</f>
        <v>86.913927131559788</v>
      </c>
      <c r="AE27" s="16">
        <f>VLOOKUP($C$10&amp;"_"&amp;$C27&amp;"_"&amp;ModelFactors!$C$7,'Utility-Scale Battery Storage'!$A$62:$AJ$76,MATCH($D27,'Utility-Scale Battery Storage'!$A$42:$AJ$42,0),0)*'FRED Graph_22Oct2023'!$D$312*ModelFactors!$D10</f>
        <v>86.913927131559788</v>
      </c>
    </row>
    <row r="28" spans="2:31" x14ac:dyDescent="0.25">
      <c r="B28" s="15"/>
      <c r="C28" s="15"/>
      <c r="D28" s="15"/>
      <c r="E28" s="15"/>
      <c r="F28" s="15"/>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row>
    <row r="29" spans="2:31" x14ac:dyDescent="0.25">
      <c r="B29" s="12" t="s">
        <v>83</v>
      </c>
      <c r="C29" s="15"/>
      <c r="D29" s="15" t="s">
        <v>81</v>
      </c>
      <c r="E29" s="15"/>
      <c r="F29" s="15"/>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row>
    <row r="30" spans="2:31" x14ac:dyDescent="0.25">
      <c r="B30" s="27" t="s">
        <v>68</v>
      </c>
      <c r="C30" s="5" t="s">
        <v>73</v>
      </c>
      <c r="D30" s="15">
        <f>1+D24</f>
        <v>2033</v>
      </c>
      <c r="E30" s="15"/>
      <c r="F30" s="15"/>
      <c r="G30" s="16"/>
      <c r="H30" s="16"/>
      <c r="I30" s="16"/>
      <c r="J30" s="16">
        <f>VLOOKUP($C$10&amp;"_"&amp;$C30&amp;"_"&amp;ModelFactors!$C$7,'Utility-Scale Battery Storage'!$A$62:$AJ$76,MATCH($D30,'Utility-Scale Battery Storage'!$A$42:$AJ$42,0),0)*'FRED Graph_22Oct2023'!$D$312*ModelFactors!$D7</f>
        <v>39.183746214581596</v>
      </c>
      <c r="K30" s="16">
        <f>VLOOKUP($C$10&amp;"_"&amp;$C30&amp;"_"&amp;ModelFactors!$C$7,'Utility-Scale Battery Storage'!$A$62:$AJ$76,MATCH($D30,'Utility-Scale Battery Storage'!$A$42:$AJ$42,0),0)*'FRED Graph_22Oct2023'!$D$312*ModelFactors!$D7</f>
        <v>39.183746214581596</v>
      </c>
      <c r="L30" s="16">
        <f>VLOOKUP($C$10&amp;"_"&amp;$C30&amp;"_"&amp;ModelFactors!$C$7,'Utility-Scale Battery Storage'!$A$62:$AJ$76,MATCH($D30,'Utility-Scale Battery Storage'!$A$42:$AJ$42,0),0)*'FRED Graph_22Oct2023'!$D$312*ModelFactors!$D7</f>
        <v>39.183746214581596</v>
      </c>
      <c r="M30" s="16">
        <f>VLOOKUP($C$10&amp;"_"&amp;$C30&amp;"_"&amp;ModelFactors!$C$7,'Utility-Scale Battery Storage'!$A$62:$AJ$76,MATCH($D30,'Utility-Scale Battery Storage'!$A$42:$AJ$42,0),0)*'FRED Graph_22Oct2023'!$D$312*ModelFactors!$D7</f>
        <v>39.183746214581596</v>
      </c>
      <c r="N30" s="16">
        <f>VLOOKUP($C$10&amp;"_"&amp;$C30&amp;"_"&amp;ModelFactors!$C$7,'Utility-Scale Battery Storage'!$A$62:$AJ$76,MATCH($D30,'Utility-Scale Battery Storage'!$A$42:$AJ$42,0),0)*'FRED Graph_22Oct2023'!$D$312*ModelFactors!$D7</f>
        <v>39.183746214581596</v>
      </c>
      <c r="O30" s="16">
        <f>VLOOKUP($C$10&amp;"_"&amp;$C30&amp;"_"&amp;ModelFactors!$C$7,'Utility-Scale Battery Storage'!$A$62:$AJ$76,MATCH($D30,'Utility-Scale Battery Storage'!$A$42:$AJ$42,0),0)*'FRED Graph_22Oct2023'!$D$312*ModelFactors!$D7</f>
        <v>39.183746214581596</v>
      </c>
      <c r="P30" s="16">
        <f>VLOOKUP($C$10&amp;"_"&amp;$C30&amp;"_"&amp;ModelFactors!$C$7,'Utility-Scale Battery Storage'!$A$62:$AJ$76,MATCH($D30,'Utility-Scale Battery Storage'!$A$42:$AJ$42,0),0)*'FRED Graph_22Oct2023'!$D$312*ModelFactors!$D7</f>
        <v>39.183746214581596</v>
      </c>
      <c r="Q30" s="16">
        <f>VLOOKUP($C$10&amp;"_"&amp;$C30&amp;"_"&amp;ModelFactors!$C$7,'Utility-Scale Battery Storage'!$A$62:$AJ$76,MATCH($D30,'Utility-Scale Battery Storage'!$A$42:$AJ$42,0),0)*'FRED Graph_22Oct2023'!$D$312*ModelFactors!$D7</f>
        <v>39.183746214581596</v>
      </c>
      <c r="R30" s="16">
        <f>VLOOKUP($C$10&amp;"_"&amp;$C30&amp;"_"&amp;ModelFactors!$C$7,'Utility-Scale Battery Storage'!$A$62:$AJ$76,MATCH($D30,'Utility-Scale Battery Storage'!$A$42:$AJ$42,0),0)*'FRED Graph_22Oct2023'!$D$312*ModelFactors!$D7</f>
        <v>39.183746214581596</v>
      </c>
      <c r="S30" s="16">
        <f>VLOOKUP($C$10&amp;"_"&amp;$C30&amp;"_"&amp;ModelFactors!$C$7,'Utility-Scale Battery Storage'!$A$62:$AJ$76,MATCH($D30,'Utility-Scale Battery Storage'!$A$42:$AJ$42,0),0)*'FRED Graph_22Oct2023'!$D$312*ModelFactors!$D7</f>
        <v>39.183746214581596</v>
      </c>
      <c r="T30" s="16">
        <f>VLOOKUP($C$10&amp;"_"&amp;$C30&amp;"_"&amp;ModelFactors!$C$7,'Utility-Scale Battery Storage'!$A$62:$AJ$76,MATCH($D30,'Utility-Scale Battery Storage'!$A$42:$AJ$42,0),0)*'FRED Graph_22Oct2023'!$D$312*ModelFactors!$D7</f>
        <v>39.183746214581596</v>
      </c>
      <c r="U30" s="16">
        <f>VLOOKUP($C$10&amp;"_"&amp;$C30&amp;"_"&amp;ModelFactors!$C$7,'Utility-Scale Battery Storage'!$A$62:$AJ$76,MATCH($D30,'Utility-Scale Battery Storage'!$A$42:$AJ$42,0),0)*'FRED Graph_22Oct2023'!$D$312*ModelFactors!$D7</f>
        <v>39.183746214581596</v>
      </c>
      <c r="V30" s="16">
        <f>VLOOKUP($C$10&amp;"_"&amp;$C30&amp;"_"&amp;ModelFactors!$C$7,'Utility-Scale Battery Storage'!$A$62:$AJ$76,MATCH($D30,'Utility-Scale Battery Storage'!$A$42:$AJ$42,0),0)*'FRED Graph_22Oct2023'!$D$312*ModelFactors!$D7</f>
        <v>39.183746214581596</v>
      </c>
      <c r="W30" s="16">
        <f>VLOOKUP($C$10&amp;"_"&amp;$C30&amp;"_"&amp;ModelFactors!$C$7,'Utility-Scale Battery Storage'!$A$62:$AJ$76,MATCH($D30,'Utility-Scale Battery Storage'!$A$42:$AJ$42,0),0)*'FRED Graph_22Oct2023'!$D$312*ModelFactors!$D7</f>
        <v>39.183746214581596</v>
      </c>
      <c r="X30" s="16">
        <f>VLOOKUP($C$10&amp;"_"&amp;$C30&amp;"_"&amp;ModelFactors!$C$7,'Utility-Scale Battery Storage'!$A$62:$AJ$76,MATCH($D30,'Utility-Scale Battery Storage'!$A$42:$AJ$42,0),0)*'FRED Graph_22Oct2023'!$D$312*ModelFactors!$D7</f>
        <v>39.183746214581596</v>
      </c>
      <c r="Y30" s="16">
        <f>VLOOKUP($C$10&amp;"_"&amp;$C30&amp;"_"&amp;ModelFactors!$C$7,'Utility-Scale Battery Storage'!$A$62:$AJ$76,MATCH($D30,'Utility-Scale Battery Storage'!$A$42:$AJ$42,0),0)*'FRED Graph_22Oct2023'!$D$312*ModelFactors!$D7</f>
        <v>39.183746214581596</v>
      </c>
      <c r="Z30" s="16">
        <f>VLOOKUP($C$10&amp;"_"&amp;$C30&amp;"_"&amp;ModelFactors!$C$7,'Utility-Scale Battery Storage'!$A$62:$AJ$76,MATCH($D30,'Utility-Scale Battery Storage'!$A$42:$AJ$42,0),0)*'FRED Graph_22Oct2023'!$D$312*ModelFactors!$D7</f>
        <v>39.183746214581596</v>
      </c>
      <c r="AA30" s="16">
        <f>VLOOKUP($C$10&amp;"_"&amp;$C30&amp;"_"&amp;ModelFactors!$C$7,'Utility-Scale Battery Storage'!$A$62:$AJ$76,MATCH($D30,'Utility-Scale Battery Storage'!$A$42:$AJ$42,0),0)*'FRED Graph_22Oct2023'!$D$312*ModelFactors!$D7</f>
        <v>39.183746214581596</v>
      </c>
      <c r="AB30" s="16">
        <f>VLOOKUP($C$10&amp;"_"&amp;$C30&amp;"_"&amp;ModelFactors!$C$7,'Utility-Scale Battery Storage'!$A$62:$AJ$76,MATCH($D30,'Utility-Scale Battery Storage'!$A$42:$AJ$42,0),0)*'FRED Graph_22Oct2023'!$D$312*ModelFactors!$D7</f>
        <v>39.183746214581596</v>
      </c>
      <c r="AC30" s="16">
        <f>VLOOKUP($C$10&amp;"_"&amp;$C30&amp;"_"&amp;ModelFactors!$C$7,'Utility-Scale Battery Storage'!$A$62:$AJ$76,MATCH($D30,'Utility-Scale Battery Storage'!$A$42:$AJ$42,0),0)*'FRED Graph_22Oct2023'!$D$312*ModelFactors!$D7</f>
        <v>39.183746214581596</v>
      </c>
      <c r="AD30" s="16">
        <f>VLOOKUP($C$10&amp;"_"&amp;$C30&amp;"_"&amp;ModelFactors!$C$7,'Utility-Scale Battery Storage'!$A$62:$AJ$76,MATCH($D30,'Utility-Scale Battery Storage'!$A$42:$AJ$42,0),0)*'FRED Graph_22Oct2023'!$D$312*ModelFactors!$D7</f>
        <v>39.183746214581596</v>
      </c>
      <c r="AE30" s="16">
        <f>VLOOKUP($C$10&amp;"_"&amp;$C30&amp;"_"&amp;ModelFactors!$C$7,'Utility-Scale Battery Storage'!$A$62:$AJ$76,MATCH($D30,'Utility-Scale Battery Storage'!$A$42:$AJ$42,0),0)*'FRED Graph_22Oct2023'!$D$312*ModelFactors!$D7</f>
        <v>39.183746214581596</v>
      </c>
    </row>
    <row r="31" spans="2:31" x14ac:dyDescent="0.25">
      <c r="B31" s="27" t="s">
        <v>67</v>
      </c>
      <c r="C31" s="5" t="s">
        <v>73</v>
      </c>
      <c r="D31" s="15">
        <f>D30</f>
        <v>2033</v>
      </c>
      <c r="E31" s="15"/>
      <c r="F31" s="15"/>
      <c r="G31" s="16"/>
      <c r="H31" s="16"/>
      <c r="I31" s="16"/>
      <c r="J31" s="16">
        <f>VLOOKUP($C$10&amp;"_"&amp;$C31&amp;"_"&amp;ModelFactors!$C$7,'Utility-Scale Battery Storage'!$A$62:$AJ$76,MATCH($D31,'Utility-Scale Battery Storage'!$A$42:$AJ$42,0),0)*'FRED Graph_22Oct2023'!$D$312*ModelFactors!$D8</f>
        <v>39.491552547767625</v>
      </c>
      <c r="K31" s="16">
        <f>VLOOKUP($C$10&amp;"_"&amp;$C31&amp;"_"&amp;ModelFactors!$C$7,'Utility-Scale Battery Storage'!$A$62:$AJ$76,MATCH($D31,'Utility-Scale Battery Storage'!$A$42:$AJ$42,0),0)*'FRED Graph_22Oct2023'!$D$312*ModelFactors!$D8</f>
        <v>39.491552547767625</v>
      </c>
      <c r="L31" s="16">
        <f>VLOOKUP($C$10&amp;"_"&amp;$C31&amp;"_"&amp;ModelFactors!$C$7,'Utility-Scale Battery Storage'!$A$62:$AJ$76,MATCH($D31,'Utility-Scale Battery Storage'!$A$42:$AJ$42,0),0)*'FRED Graph_22Oct2023'!$D$312*ModelFactors!$D8</f>
        <v>39.491552547767625</v>
      </c>
      <c r="M31" s="16">
        <f>VLOOKUP($C$10&amp;"_"&amp;$C31&amp;"_"&amp;ModelFactors!$C$7,'Utility-Scale Battery Storage'!$A$62:$AJ$76,MATCH($D31,'Utility-Scale Battery Storage'!$A$42:$AJ$42,0),0)*'FRED Graph_22Oct2023'!$D$312*ModelFactors!$D8</f>
        <v>39.491552547767625</v>
      </c>
      <c r="N31" s="16">
        <f>VLOOKUP($C$10&amp;"_"&amp;$C31&amp;"_"&amp;ModelFactors!$C$7,'Utility-Scale Battery Storage'!$A$62:$AJ$76,MATCH($D31,'Utility-Scale Battery Storage'!$A$42:$AJ$42,0),0)*'FRED Graph_22Oct2023'!$D$312*ModelFactors!$D8</f>
        <v>39.491552547767625</v>
      </c>
      <c r="O31" s="16">
        <f>VLOOKUP($C$10&amp;"_"&amp;$C31&amp;"_"&amp;ModelFactors!$C$7,'Utility-Scale Battery Storage'!$A$62:$AJ$76,MATCH($D31,'Utility-Scale Battery Storage'!$A$42:$AJ$42,0),0)*'FRED Graph_22Oct2023'!$D$312*ModelFactors!$D8</f>
        <v>39.491552547767625</v>
      </c>
      <c r="P31" s="16">
        <f>VLOOKUP($C$10&amp;"_"&amp;$C31&amp;"_"&amp;ModelFactors!$C$7,'Utility-Scale Battery Storage'!$A$62:$AJ$76,MATCH($D31,'Utility-Scale Battery Storage'!$A$42:$AJ$42,0),0)*'FRED Graph_22Oct2023'!$D$312*ModelFactors!$D8</f>
        <v>39.491552547767625</v>
      </c>
      <c r="Q31" s="16">
        <f>VLOOKUP($C$10&amp;"_"&amp;$C31&amp;"_"&amp;ModelFactors!$C$7,'Utility-Scale Battery Storage'!$A$62:$AJ$76,MATCH($D31,'Utility-Scale Battery Storage'!$A$42:$AJ$42,0),0)*'FRED Graph_22Oct2023'!$D$312*ModelFactors!$D8</f>
        <v>39.491552547767625</v>
      </c>
      <c r="R31" s="16">
        <f>VLOOKUP($C$10&amp;"_"&amp;$C31&amp;"_"&amp;ModelFactors!$C$7,'Utility-Scale Battery Storage'!$A$62:$AJ$76,MATCH($D31,'Utility-Scale Battery Storage'!$A$42:$AJ$42,0),0)*'FRED Graph_22Oct2023'!$D$312*ModelFactors!$D8</f>
        <v>39.491552547767625</v>
      </c>
      <c r="S31" s="16">
        <f>VLOOKUP($C$10&amp;"_"&amp;$C31&amp;"_"&amp;ModelFactors!$C$7,'Utility-Scale Battery Storage'!$A$62:$AJ$76,MATCH($D31,'Utility-Scale Battery Storage'!$A$42:$AJ$42,0),0)*'FRED Graph_22Oct2023'!$D$312*ModelFactors!$D8</f>
        <v>39.491552547767625</v>
      </c>
      <c r="T31" s="16">
        <f>VLOOKUP($C$10&amp;"_"&amp;$C31&amp;"_"&amp;ModelFactors!$C$7,'Utility-Scale Battery Storage'!$A$62:$AJ$76,MATCH($D31,'Utility-Scale Battery Storage'!$A$42:$AJ$42,0),0)*'FRED Graph_22Oct2023'!$D$312*ModelFactors!$D8</f>
        <v>39.491552547767625</v>
      </c>
      <c r="U31" s="16">
        <f>VLOOKUP($C$10&amp;"_"&amp;$C31&amp;"_"&amp;ModelFactors!$C$7,'Utility-Scale Battery Storage'!$A$62:$AJ$76,MATCH($D31,'Utility-Scale Battery Storage'!$A$42:$AJ$42,0),0)*'FRED Graph_22Oct2023'!$D$312*ModelFactors!$D8</f>
        <v>39.491552547767625</v>
      </c>
      <c r="V31" s="16">
        <f>VLOOKUP($C$10&amp;"_"&amp;$C31&amp;"_"&amp;ModelFactors!$C$7,'Utility-Scale Battery Storage'!$A$62:$AJ$76,MATCH($D31,'Utility-Scale Battery Storage'!$A$42:$AJ$42,0),0)*'FRED Graph_22Oct2023'!$D$312*ModelFactors!$D8</f>
        <v>39.491552547767625</v>
      </c>
      <c r="W31" s="16">
        <f>VLOOKUP($C$10&amp;"_"&amp;$C31&amp;"_"&amp;ModelFactors!$C$7,'Utility-Scale Battery Storage'!$A$62:$AJ$76,MATCH($D31,'Utility-Scale Battery Storage'!$A$42:$AJ$42,0),0)*'FRED Graph_22Oct2023'!$D$312*ModelFactors!$D8</f>
        <v>39.491552547767625</v>
      </c>
      <c r="X31" s="16">
        <f>VLOOKUP($C$10&amp;"_"&amp;$C31&amp;"_"&amp;ModelFactors!$C$7,'Utility-Scale Battery Storage'!$A$62:$AJ$76,MATCH($D31,'Utility-Scale Battery Storage'!$A$42:$AJ$42,0),0)*'FRED Graph_22Oct2023'!$D$312*ModelFactors!$D8</f>
        <v>39.491552547767625</v>
      </c>
      <c r="Y31" s="16">
        <f>VLOOKUP($C$10&amp;"_"&amp;$C31&amp;"_"&amp;ModelFactors!$C$7,'Utility-Scale Battery Storage'!$A$62:$AJ$76,MATCH($D31,'Utility-Scale Battery Storage'!$A$42:$AJ$42,0),0)*'FRED Graph_22Oct2023'!$D$312*ModelFactors!$D8</f>
        <v>39.491552547767625</v>
      </c>
      <c r="Z31" s="16">
        <f>VLOOKUP($C$10&amp;"_"&amp;$C31&amp;"_"&amp;ModelFactors!$C$7,'Utility-Scale Battery Storage'!$A$62:$AJ$76,MATCH($D31,'Utility-Scale Battery Storage'!$A$42:$AJ$42,0),0)*'FRED Graph_22Oct2023'!$D$312*ModelFactors!$D8</f>
        <v>39.491552547767625</v>
      </c>
      <c r="AA31" s="16">
        <f>VLOOKUP($C$10&amp;"_"&amp;$C31&amp;"_"&amp;ModelFactors!$C$7,'Utility-Scale Battery Storage'!$A$62:$AJ$76,MATCH($D31,'Utility-Scale Battery Storage'!$A$42:$AJ$42,0),0)*'FRED Graph_22Oct2023'!$D$312*ModelFactors!$D8</f>
        <v>39.491552547767625</v>
      </c>
      <c r="AB31" s="16">
        <f>VLOOKUP($C$10&amp;"_"&amp;$C31&amp;"_"&amp;ModelFactors!$C$7,'Utility-Scale Battery Storage'!$A$62:$AJ$76,MATCH($D31,'Utility-Scale Battery Storage'!$A$42:$AJ$42,0),0)*'FRED Graph_22Oct2023'!$D$312*ModelFactors!$D8</f>
        <v>39.491552547767625</v>
      </c>
      <c r="AC31" s="16">
        <f>VLOOKUP($C$10&amp;"_"&amp;$C31&amp;"_"&amp;ModelFactors!$C$7,'Utility-Scale Battery Storage'!$A$62:$AJ$76,MATCH($D31,'Utility-Scale Battery Storage'!$A$42:$AJ$42,0),0)*'FRED Graph_22Oct2023'!$D$312*ModelFactors!$D8</f>
        <v>39.491552547767625</v>
      </c>
      <c r="AD31" s="16">
        <f>VLOOKUP($C$10&amp;"_"&amp;$C31&amp;"_"&amp;ModelFactors!$C$7,'Utility-Scale Battery Storage'!$A$62:$AJ$76,MATCH($D31,'Utility-Scale Battery Storage'!$A$42:$AJ$42,0),0)*'FRED Graph_22Oct2023'!$D$312*ModelFactors!$D8</f>
        <v>39.491552547767625</v>
      </c>
      <c r="AE31" s="16">
        <f>VLOOKUP($C$10&amp;"_"&amp;$C31&amp;"_"&amp;ModelFactors!$C$7,'Utility-Scale Battery Storage'!$A$62:$AJ$76,MATCH($D31,'Utility-Scale Battery Storage'!$A$42:$AJ$42,0),0)*'FRED Graph_22Oct2023'!$D$312*ModelFactors!$D8</f>
        <v>39.491552547767625</v>
      </c>
    </row>
    <row r="32" spans="2:31" x14ac:dyDescent="0.25">
      <c r="B32" s="27" t="s">
        <v>66</v>
      </c>
      <c r="C32" s="27" t="s">
        <v>74</v>
      </c>
      <c r="D32" s="15">
        <f>D31</f>
        <v>2033</v>
      </c>
      <c r="E32" s="15"/>
      <c r="F32" s="15"/>
      <c r="G32" s="16"/>
      <c r="H32" s="16"/>
      <c r="I32" s="16"/>
      <c r="J32" s="16">
        <f>VLOOKUP($C$10&amp;"_"&amp;$C32&amp;"_"&amp;ModelFactors!$C$7,'Utility-Scale Battery Storage'!$A$62:$AJ$76,MATCH($D32,'Utility-Scale Battery Storage'!$A$42:$AJ$42,0),0)*'FRED Graph_22Oct2023'!$D$312*ModelFactors!$D9</f>
        <v>85.637859716391731</v>
      </c>
      <c r="K32" s="16">
        <f>VLOOKUP($C$10&amp;"_"&amp;$C32&amp;"_"&amp;ModelFactors!$C$7,'Utility-Scale Battery Storage'!$A$62:$AJ$76,MATCH($D32,'Utility-Scale Battery Storage'!$A$42:$AJ$42,0),0)*'FRED Graph_22Oct2023'!$D$312*ModelFactors!$D9</f>
        <v>85.637859716391731</v>
      </c>
      <c r="L32" s="16">
        <f>VLOOKUP($C$10&amp;"_"&amp;$C32&amp;"_"&amp;ModelFactors!$C$7,'Utility-Scale Battery Storage'!$A$62:$AJ$76,MATCH($D32,'Utility-Scale Battery Storage'!$A$42:$AJ$42,0),0)*'FRED Graph_22Oct2023'!$D$312*ModelFactors!$D9</f>
        <v>85.637859716391731</v>
      </c>
      <c r="M32" s="16">
        <f>VLOOKUP($C$10&amp;"_"&amp;$C32&amp;"_"&amp;ModelFactors!$C$7,'Utility-Scale Battery Storage'!$A$62:$AJ$76,MATCH($D32,'Utility-Scale Battery Storage'!$A$42:$AJ$42,0),0)*'FRED Graph_22Oct2023'!$D$312*ModelFactors!$D9</f>
        <v>85.637859716391731</v>
      </c>
      <c r="N32" s="16">
        <f>VLOOKUP($C$10&amp;"_"&amp;$C32&amp;"_"&amp;ModelFactors!$C$7,'Utility-Scale Battery Storage'!$A$62:$AJ$76,MATCH($D32,'Utility-Scale Battery Storage'!$A$42:$AJ$42,0),0)*'FRED Graph_22Oct2023'!$D$312*ModelFactors!$D9</f>
        <v>85.637859716391731</v>
      </c>
      <c r="O32" s="16">
        <f>VLOOKUP($C$10&amp;"_"&amp;$C32&amp;"_"&amp;ModelFactors!$C$7,'Utility-Scale Battery Storage'!$A$62:$AJ$76,MATCH($D32,'Utility-Scale Battery Storage'!$A$42:$AJ$42,0),0)*'FRED Graph_22Oct2023'!$D$312*ModelFactors!$D9</f>
        <v>85.637859716391731</v>
      </c>
      <c r="P32" s="16">
        <f>VLOOKUP($C$10&amp;"_"&amp;$C32&amp;"_"&amp;ModelFactors!$C$7,'Utility-Scale Battery Storage'!$A$62:$AJ$76,MATCH($D32,'Utility-Scale Battery Storage'!$A$42:$AJ$42,0),0)*'FRED Graph_22Oct2023'!$D$312*ModelFactors!$D9</f>
        <v>85.637859716391731</v>
      </c>
      <c r="Q32" s="16">
        <f>VLOOKUP($C$10&amp;"_"&amp;$C32&amp;"_"&amp;ModelFactors!$C$7,'Utility-Scale Battery Storage'!$A$62:$AJ$76,MATCH($D32,'Utility-Scale Battery Storage'!$A$42:$AJ$42,0),0)*'FRED Graph_22Oct2023'!$D$312*ModelFactors!$D9</f>
        <v>85.637859716391731</v>
      </c>
      <c r="R32" s="16">
        <f>VLOOKUP($C$10&amp;"_"&amp;$C32&amp;"_"&amp;ModelFactors!$C$7,'Utility-Scale Battery Storage'!$A$62:$AJ$76,MATCH($D32,'Utility-Scale Battery Storage'!$A$42:$AJ$42,0),0)*'FRED Graph_22Oct2023'!$D$312*ModelFactors!$D9</f>
        <v>85.637859716391731</v>
      </c>
      <c r="S32" s="16">
        <f>VLOOKUP($C$10&amp;"_"&amp;$C32&amp;"_"&amp;ModelFactors!$C$7,'Utility-Scale Battery Storage'!$A$62:$AJ$76,MATCH($D32,'Utility-Scale Battery Storage'!$A$42:$AJ$42,0),0)*'FRED Graph_22Oct2023'!$D$312*ModelFactors!$D9</f>
        <v>85.637859716391731</v>
      </c>
      <c r="T32" s="16">
        <f>VLOOKUP($C$10&amp;"_"&amp;$C32&amp;"_"&amp;ModelFactors!$C$7,'Utility-Scale Battery Storage'!$A$62:$AJ$76,MATCH($D32,'Utility-Scale Battery Storage'!$A$42:$AJ$42,0),0)*'FRED Graph_22Oct2023'!$D$312*ModelFactors!$D9</f>
        <v>85.637859716391731</v>
      </c>
      <c r="U32" s="16">
        <f>VLOOKUP($C$10&amp;"_"&amp;$C32&amp;"_"&amp;ModelFactors!$C$7,'Utility-Scale Battery Storage'!$A$62:$AJ$76,MATCH($D32,'Utility-Scale Battery Storage'!$A$42:$AJ$42,0),0)*'FRED Graph_22Oct2023'!$D$312*ModelFactors!$D9</f>
        <v>85.637859716391731</v>
      </c>
      <c r="V32" s="16">
        <f>VLOOKUP($C$10&amp;"_"&amp;$C32&amp;"_"&amp;ModelFactors!$C$7,'Utility-Scale Battery Storage'!$A$62:$AJ$76,MATCH($D32,'Utility-Scale Battery Storage'!$A$42:$AJ$42,0),0)*'FRED Graph_22Oct2023'!$D$312*ModelFactors!$D9</f>
        <v>85.637859716391731</v>
      </c>
      <c r="W32" s="16">
        <f>VLOOKUP($C$10&amp;"_"&amp;$C32&amp;"_"&amp;ModelFactors!$C$7,'Utility-Scale Battery Storage'!$A$62:$AJ$76,MATCH($D32,'Utility-Scale Battery Storage'!$A$42:$AJ$42,0),0)*'FRED Graph_22Oct2023'!$D$312*ModelFactors!$D9</f>
        <v>85.637859716391731</v>
      </c>
      <c r="X32" s="16">
        <f>VLOOKUP($C$10&amp;"_"&amp;$C32&amp;"_"&amp;ModelFactors!$C$7,'Utility-Scale Battery Storage'!$A$62:$AJ$76,MATCH($D32,'Utility-Scale Battery Storage'!$A$42:$AJ$42,0),0)*'FRED Graph_22Oct2023'!$D$312*ModelFactors!$D9</f>
        <v>85.637859716391731</v>
      </c>
      <c r="Y32" s="16">
        <f>VLOOKUP($C$10&amp;"_"&amp;$C32&amp;"_"&amp;ModelFactors!$C$7,'Utility-Scale Battery Storage'!$A$62:$AJ$76,MATCH($D32,'Utility-Scale Battery Storage'!$A$42:$AJ$42,0),0)*'FRED Graph_22Oct2023'!$D$312*ModelFactors!$D9</f>
        <v>85.637859716391731</v>
      </c>
      <c r="Z32" s="16">
        <f>VLOOKUP($C$10&amp;"_"&amp;$C32&amp;"_"&amp;ModelFactors!$C$7,'Utility-Scale Battery Storage'!$A$62:$AJ$76,MATCH($D32,'Utility-Scale Battery Storage'!$A$42:$AJ$42,0),0)*'FRED Graph_22Oct2023'!$D$312*ModelFactors!$D9</f>
        <v>85.637859716391731</v>
      </c>
      <c r="AA32" s="16">
        <f>VLOOKUP($C$10&amp;"_"&amp;$C32&amp;"_"&amp;ModelFactors!$C$7,'Utility-Scale Battery Storage'!$A$62:$AJ$76,MATCH($D32,'Utility-Scale Battery Storage'!$A$42:$AJ$42,0),0)*'FRED Graph_22Oct2023'!$D$312*ModelFactors!$D9</f>
        <v>85.637859716391731</v>
      </c>
      <c r="AB32" s="16">
        <f>VLOOKUP($C$10&amp;"_"&amp;$C32&amp;"_"&amp;ModelFactors!$C$7,'Utility-Scale Battery Storage'!$A$62:$AJ$76,MATCH($D32,'Utility-Scale Battery Storage'!$A$42:$AJ$42,0),0)*'FRED Graph_22Oct2023'!$D$312*ModelFactors!$D9</f>
        <v>85.637859716391731</v>
      </c>
      <c r="AC32" s="16">
        <f>VLOOKUP($C$10&amp;"_"&amp;$C32&amp;"_"&amp;ModelFactors!$C$7,'Utility-Scale Battery Storage'!$A$62:$AJ$76,MATCH($D32,'Utility-Scale Battery Storage'!$A$42:$AJ$42,0),0)*'FRED Graph_22Oct2023'!$D$312*ModelFactors!$D9</f>
        <v>85.637859716391731</v>
      </c>
      <c r="AD32" s="16">
        <f>VLOOKUP($C$10&amp;"_"&amp;$C32&amp;"_"&amp;ModelFactors!$C$7,'Utility-Scale Battery Storage'!$A$62:$AJ$76,MATCH($D32,'Utility-Scale Battery Storage'!$A$42:$AJ$42,0),0)*'FRED Graph_22Oct2023'!$D$312*ModelFactors!$D9</f>
        <v>85.637859716391731</v>
      </c>
      <c r="AE32" s="16">
        <f>VLOOKUP($C$10&amp;"_"&amp;$C32&amp;"_"&amp;ModelFactors!$C$7,'Utility-Scale Battery Storage'!$A$62:$AJ$76,MATCH($D32,'Utility-Scale Battery Storage'!$A$42:$AJ$42,0),0)*'FRED Graph_22Oct2023'!$D$312*ModelFactors!$D9</f>
        <v>85.637859716391731</v>
      </c>
    </row>
    <row r="33" spans="2:31" x14ac:dyDescent="0.25">
      <c r="B33" s="27" t="s">
        <v>65</v>
      </c>
      <c r="C33" s="27" t="s">
        <v>74</v>
      </c>
      <c r="D33" s="15">
        <f>D32</f>
        <v>2033</v>
      </c>
      <c r="E33" s="15"/>
      <c r="F33" s="15"/>
      <c r="G33" s="16"/>
      <c r="H33" s="16"/>
      <c r="I33" s="16"/>
      <c r="J33" s="16">
        <f>VLOOKUP($C$10&amp;"_"&amp;$C33&amp;"_"&amp;ModelFactors!$C$7,'Utility-Scale Battery Storage'!$A$62:$AJ$76,MATCH($D33,'Utility-Scale Battery Storage'!$A$42:$AJ$42,0),0)*'FRED Graph_22Oct2023'!$D$312*ModelFactors!$D10</f>
        <v>86.310584458861427</v>
      </c>
      <c r="K33" s="16">
        <f>VLOOKUP($C$10&amp;"_"&amp;$C33&amp;"_"&amp;ModelFactors!$C$7,'Utility-Scale Battery Storage'!$A$62:$AJ$76,MATCH($D33,'Utility-Scale Battery Storage'!$A$42:$AJ$42,0),0)*'FRED Graph_22Oct2023'!$D$312*ModelFactors!$D10</f>
        <v>86.310584458861427</v>
      </c>
      <c r="L33" s="16">
        <f>VLOOKUP($C$10&amp;"_"&amp;$C33&amp;"_"&amp;ModelFactors!$C$7,'Utility-Scale Battery Storage'!$A$62:$AJ$76,MATCH($D33,'Utility-Scale Battery Storage'!$A$42:$AJ$42,0),0)*'FRED Graph_22Oct2023'!$D$312*ModelFactors!$D10</f>
        <v>86.310584458861427</v>
      </c>
      <c r="M33" s="16">
        <f>VLOOKUP($C$10&amp;"_"&amp;$C33&amp;"_"&amp;ModelFactors!$C$7,'Utility-Scale Battery Storage'!$A$62:$AJ$76,MATCH($D33,'Utility-Scale Battery Storage'!$A$42:$AJ$42,0),0)*'FRED Graph_22Oct2023'!$D$312*ModelFactors!$D10</f>
        <v>86.310584458861427</v>
      </c>
      <c r="N33" s="16">
        <f>VLOOKUP($C$10&amp;"_"&amp;$C33&amp;"_"&amp;ModelFactors!$C$7,'Utility-Scale Battery Storage'!$A$62:$AJ$76,MATCH($D33,'Utility-Scale Battery Storage'!$A$42:$AJ$42,0),0)*'FRED Graph_22Oct2023'!$D$312*ModelFactors!$D10</f>
        <v>86.310584458861427</v>
      </c>
      <c r="O33" s="16">
        <f>VLOOKUP($C$10&amp;"_"&amp;$C33&amp;"_"&amp;ModelFactors!$C$7,'Utility-Scale Battery Storage'!$A$62:$AJ$76,MATCH($D33,'Utility-Scale Battery Storage'!$A$42:$AJ$42,0),0)*'FRED Graph_22Oct2023'!$D$312*ModelFactors!$D10</f>
        <v>86.310584458861427</v>
      </c>
      <c r="P33" s="16">
        <f>VLOOKUP($C$10&amp;"_"&amp;$C33&amp;"_"&amp;ModelFactors!$C$7,'Utility-Scale Battery Storage'!$A$62:$AJ$76,MATCH($D33,'Utility-Scale Battery Storage'!$A$42:$AJ$42,0),0)*'FRED Graph_22Oct2023'!$D$312*ModelFactors!$D10</f>
        <v>86.310584458861427</v>
      </c>
      <c r="Q33" s="16">
        <f>VLOOKUP($C$10&amp;"_"&amp;$C33&amp;"_"&amp;ModelFactors!$C$7,'Utility-Scale Battery Storage'!$A$62:$AJ$76,MATCH($D33,'Utility-Scale Battery Storage'!$A$42:$AJ$42,0),0)*'FRED Graph_22Oct2023'!$D$312*ModelFactors!$D10</f>
        <v>86.310584458861427</v>
      </c>
      <c r="R33" s="16">
        <f>VLOOKUP($C$10&amp;"_"&amp;$C33&amp;"_"&amp;ModelFactors!$C$7,'Utility-Scale Battery Storage'!$A$62:$AJ$76,MATCH($D33,'Utility-Scale Battery Storage'!$A$42:$AJ$42,0),0)*'FRED Graph_22Oct2023'!$D$312*ModelFactors!$D10</f>
        <v>86.310584458861427</v>
      </c>
      <c r="S33" s="16">
        <f>VLOOKUP($C$10&amp;"_"&amp;$C33&amp;"_"&amp;ModelFactors!$C$7,'Utility-Scale Battery Storage'!$A$62:$AJ$76,MATCH($D33,'Utility-Scale Battery Storage'!$A$42:$AJ$42,0),0)*'FRED Graph_22Oct2023'!$D$312*ModelFactors!$D10</f>
        <v>86.310584458861427</v>
      </c>
      <c r="T33" s="16">
        <f>VLOOKUP($C$10&amp;"_"&amp;$C33&amp;"_"&amp;ModelFactors!$C$7,'Utility-Scale Battery Storage'!$A$62:$AJ$76,MATCH($D33,'Utility-Scale Battery Storage'!$A$42:$AJ$42,0),0)*'FRED Graph_22Oct2023'!$D$312*ModelFactors!$D10</f>
        <v>86.310584458861427</v>
      </c>
      <c r="U33" s="16">
        <f>VLOOKUP($C$10&amp;"_"&amp;$C33&amp;"_"&amp;ModelFactors!$C$7,'Utility-Scale Battery Storage'!$A$62:$AJ$76,MATCH($D33,'Utility-Scale Battery Storage'!$A$42:$AJ$42,0),0)*'FRED Graph_22Oct2023'!$D$312*ModelFactors!$D10</f>
        <v>86.310584458861427</v>
      </c>
      <c r="V33" s="16">
        <f>VLOOKUP($C$10&amp;"_"&amp;$C33&amp;"_"&amp;ModelFactors!$C$7,'Utility-Scale Battery Storage'!$A$62:$AJ$76,MATCH($D33,'Utility-Scale Battery Storage'!$A$42:$AJ$42,0),0)*'FRED Graph_22Oct2023'!$D$312*ModelFactors!$D10</f>
        <v>86.310584458861427</v>
      </c>
      <c r="W33" s="16">
        <f>VLOOKUP($C$10&amp;"_"&amp;$C33&amp;"_"&amp;ModelFactors!$C$7,'Utility-Scale Battery Storage'!$A$62:$AJ$76,MATCH($D33,'Utility-Scale Battery Storage'!$A$42:$AJ$42,0),0)*'FRED Graph_22Oct2023'!$D$312*ModelFactors!$D10</f>
        <v>86.310584458861427</v>
      </c>
      <c r="X33" s="16">
        <f>VLOOKUP($C$10&amp;"_"&amp;$C33&amp;"_"&amp;ModelFactors!$C$7,'Utility-Scale Battery Storage'!$A$62:$AJ$76,MATCH($D33,'Utility-Scale Battery Storage'!$A$42:$AJ$42,0),0)*'FRED Graph_22Oct2023'!$D$312*ModelFactors!$D10</f>
        <v>86.310584458861427</v>
      </c>
      <c r="Y33" s="16">
        <f>VLOOKUP($C$10&amp;"_"&amp;$C33&amp;"_"&amp;ModelFactors!$C$7,'Utility-Scale Battery Storage'!$A$62:$AJ$76,MATCH($D33,'Utility-Scale Battery Storage'!$A$42:$AJ$42,0),0)*'FRED Graph_22Oct2023'!$D$312*ModelFactors!$D10</f>
        <v>86.310584458861427</v>
      </c>
      <c r="Z33" s="16">
        <f>VLOOKUP($C$10&amp;"_"&amp;$C33&amp;"_"&amp;ModelFactors!$C$7,'Utility-Scale Battery Storage'!$A$62:$AJ$76,MATCH($D33,'Utility-Scale Battery Storage'!$A$42:$AJ$42,0),0)*'FRED Graph_22Oct2023'!$D$312*ModelFactors!$D10</f>
        <v>86.310584458861427</v>
      </c>
      <c r="AA33" s="16">
        <f>VLOOKUP($C$10&amp;"_"&amp;$C33&amp;"_"&amp;ModelFactors!$C$7,'Utility-Scale Battery Storage'!$A$62:$AJ$76,MATCH($D33,'Utility-Scale Battery Storage'!$A$42:$AJ$42,0),0)*'FRED Graph_22Oct2023'!$D$312*ModelFactors!$D10</f>
        <v>86.310584458861427</v>
      </c>
      <c r="AB33" s="16">
        <f>VLOOKUP($C$10&amp;"_"&amp;$C33&amp;"_"&amp;ModelFactors!$C$7,'Utility-Scale Battery Storage'!$A$62:$AJ$76,MATCH($D33,'Utility-Scale Battery Storage'!$A$42:$AJ$42,0),0)*'FRED Graph_22Oct2023'!$D$312*ModelFactors!$D10</f>
        <v>86.310584458861427</v>
      </c>
      <c r="AC33" s="16">
        <f>VLOOKUP($C$10&amp;"_"&amp;$C33&amp;"_"&amp;ModelFactors!$C$7,'Utility-Scale Battery Storage'!$A$62:$AJ$76,MATCH($D33,'Utility-Scale Battery Storage'!$A$42:$AJ$42,0),0)*'FRED Graph_22Oct2023'!$D$312*ModelFactors!$D10</f>
        <v>86.310584458861427</v>
      </c>
      <c r="AD33" s="16">
        <f>VLOOKUP($C$10&amp;"_"&amp;$C33&amp;"_"&amp;ModelFactors!$C$7,'Utility-Scale Battery Storage'!$A$62:$AJ$76,MATCH($D33,'Utility-Scale Battery Storage'!$A$42:$AJ$42,0),0)*'FRED Graph_22Oct2023'!$D$312*ModelFactors!$D10</f>
        <v>86.310584458861427</v>
      </c>
      <c r="AE33" s="16">
        <f>VLOOKUP($C$10&amp;"_"&amp;$C33&amp;"_"&amp;ModelFactors!$C$7,'Utility-Scale Battery Storage'!$A$62:$AJ$76,MATCH($D33,'Utility-Scale Battery Storage'!$A$42:$AJ$42,0),0)*'FRED Graph_22Oct2023'!$D$312*ModelFactors!$D10</f>
        <v>86.310584458861427</v>
      </c>
    </row>
    <row r="34" spans="2:31" x14ac:dyDescent="0.25">
      <c r="B34" s="15"/>
      <c r="C34" s="15"/>
      <c r="D34" s="15"/>
      <c r="E34" s="15"/>
      <c r="F34" s="15"/>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row>
    <row r="35" spans="2:31" x14ac:dyDescent="0.25">
      <c r="B35" s="12" t="s">
        <v>83</v>
      </c>
      <c r="C35" s="15"/>
      <c r="D35" s="15" t="s">
        <v>81</v>
      </c>
      <c r="E35" s="15"/>
      <c r="F35" s="15"/>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row>
    <row r="36" spans="2:31" x14ac:dyDescent="0.25">
      <c r="B36" s="27" t="s">
        <v>68</v>
      </c>
      <c r="C36" s="5" t="s">
        <v>73</v>
      </c>
      <c r="D36" s="15">
        <f>1+D30</f>
        <v>2034</v>
      </c>
      <c r="E36" s="15"/>
      <c r="F36" s="15"/>
      <c r="G36" s="16"/>
      <c r="H36" s="16"/>
      <c r="I36" s="16"/>
      <c r="J36" s="16"/>
      <c r="K36" s="16">
        <f>VLOOKUP($C$10&amp;"_"&amp;$C36&amp;"_"&amp;ModelFactors!$C$7,'Utility-Scale Battery Storage'!$A$62:$AJ$76,MATCH($D36,'Utility-Scale Battery Storage'!$A$42:$AJ$42,0),0)*'FRED Graph_22Oct2023'!$D$312*ModelFactors!$D7</f>
        <v>38.909837442955691</v>
      </c>
      <c r="L36" s="16">
        <f>VLOOKUP($C$10&amp;"_"&amp;$C36&amp;"_"&amp;ModelFactors!$C$7,'Utility-Scale Battery Storage'!$A$62:$AJ$76,MATCH($D36,'Utility-Scale Battery Storage'!$A$42:$AJ$42,0),0)*'FRED Graph_22Oct2023'!$D$312*ModelFactors!$D7</f>
        <v>38.909837442955691</v>
      </c>
      <c r="M36" s="16">
        <f>VLOOKUP($C$10&amp;"_"&amp;$C36&amp;"_"&amp;ModelFactors!$C$7,'Utility-Scale Battery Storage'!$A$62:$AJ$76,MATCH($D36,'Utility-Scale Battery Storage'!$A$42:$AJ$42,0),0)*'FRED Graph_22Oct2023'!$D$312*ModelFactors!$D7</f>
        <v>38.909837442955691</v>
      </c>
      <c r="N36" s="16">
        <f>VLOOKUP($C$10&amp;"_"&amp;$C36&amp;"_"&amp;ModelFactors!$C$7,'Utility-Scale Battery Storage'!$A$62:$AJ$76,MATCH($D36,'Utility-Scale Battery Storage'!$A$42:$AJ$42,0),0)*'FRED Graph_22Oct2023'!$D$312*ModelFactors!$D7</f>
        <v>38.909837442955691</v>
      </c>
      <c r="O36" s="16">
        <f>VLOOKUP($C$10&amp;"_"&amp;$C36&amp;"_"&amp;ModelFactors!$C$7,'Utility-Scale Battery Storage'!$A$62:$AJ$76,MATCH($D36,'Utility-Scale Battery Storage'!$A$42:$AJ$42,0),0)*'FRED Graph_22Oct2023'!$D$312*ModelFactors!$D7</f>
        <v>38.909837442955691</v>
      </c>
      <c r="P36" s="16">
        <f>VLOOKUP($C$10&amp;"_"&amp;$C36&amp;"_"&amp;ModelFactors!$C$7,'Utility-Scale Battery Storage'!$A$62:$AJ$76,MATCH($D36,'Utility-Scale Battery Storage'!$A$42:$AJ$42,0),0)*'FRED Graph_22Oct2023'!$D$312*ModelFactors!$D7</f>
        <v>38.909837442955691</v>
      </c>
      <c r="Q36" s="16">
        <f>VLOOKUP($C$10&amp;"_"&amp;$C36&amp;"_"&amp;ModelFactors!$C$7,'Utility-Scale Battery Storage'!$A$62:$AJ$76,MATCH($D36,'Utility-Scale Battery Storage'!$A$42:$AJ$42,0),0)*'FRED Graph_22Oct2023'!$D$312*ModelFactors!$D7</f>
        <v>38.909837442955691</v>
      </c>
      <c r="R36" s="16">
        <f>VLOOKUP($C$10&amp;"_"&amp;$C36&amp;"_"&amp;ModelFactors!$C$7,'Utility-Scale Battery Storage'!$A$62:$AJ$76,MATCH($D36,'Utility-Scale Battery Storage'!$A$42:$AJ$42,0),0)*'FRED Graph_22Oct2023'!$D$312*ModelFactors!$D7</f>
        <v>38.909837442955691</v>
      </c>
      <c r="S36" s="16">
        <f>VLOOKUP($C$10&amp;"_"&amp;$C36&amp;"_"&amp;ModelFactors!$C$7,'Utility-Scale Battery Storage'!$A$62:$AJ$76,MATCH($D36,'Utility-Scale Battery Storage'!$A$42:$AJ$42,0),0)*'FRED Graph_22Oct2023'!$D$312*ModelFactors!$D7</f>
        <v>38.909837442955691</v>
      </c>
      <c r="T36" s="16">
        <f>VLOOKUP($C$10&amp;"_"&amp;$C36&amp;"_"&amp;ModelFactors!$C$7,'Utility-Scale Battery Storage'!$A$62:$AJ$76,MATCH($D36,'Utility-Scale Battery Storage'!$A$42:$AJ$42,0),0)*'FRED Graph_22Oct2023'!$D$312*ModelFactors!$D7</f>
        <v>38.909837442955691</v>
      </c>
      <c r="U36" s="16">
        <f>VLOOKUP($C$10&amp;"_"&amp;$C36&amp;"_"&amp;ModelFactors!$C$7,'Utility-Scale Battery Storage'!$A$62:$AJ$76,MATCH($D36,'Utility-Scale Battery Storage'!$A$42:$AJ$42,0),0)*'FRED Graph_22Oct2023'!$D$312*ModelFactors!$D7</f>
        <v>38.909837442955691</v>
      </c>
      <c r="V36" s="16">
        <f>VLOOKUP($C$10&amp;"_"&amp;$C36&amp;"_"&amp;ModelFactors!$C$7,'Utility-Scale Battery Storage'!$A$62:$AJ$76,MATCH($D36,'Utility-Scale Battery Storage'!$A$42:$AJ$42,0),0)*'FRED Graph_22Oct2023'!$D$312*ModelFactors!$D7</f>
        <v>38.909837442955691</v>
      </c>
      <c r="W36" s="16">
        <f>VLOOKUP($C$10&amp;"_"&amp;$C36&amp;"_"&amp;ModelFactors!$C$7,'Utility-Scale Battery Storage'!$A$62:$AJ$76,MATCH($D36,'Utility-Scale Battery Storage'!$A$42:$AJ$42,0),0)*'FRED Graph_22Oct2023'!$D$312*ModelFactors!$D7</f>
        <v>38.909837442955691</v>
      </c>
      <c r="X36" s="16">
        <f>VLOOKUP($C$10&amp;"_"&amp;$C36&amp;"_"&amp;ModelFactors!$C$7,'Utility-Scale Battery Storage'!$A$62:$AJ$76,MATCH($D36,'Utility-Scale Battery Storage'!$A$42:$AJ$42,0),0)*'FRED Graph_22Oct2023'!$D$312*ModelFactors!$D7</f>
        <v>38.909837442955691</v>
      </c>
      <c r="Y36" s="16">
        <f>VLOOKUP($C$10&amp;"_"&amp;$C36&amp;"_"&amp;ModelFactors!$C$7,'Utility-Scale Battery Storage'!$A$62:$AJ$76,MATCH($D36,'Utility-Scale Battery Storage'!$A$42:$AJ$42,0),0)*'FRED Graph_22Oct2023'!$D$312*ModelFactors!$D7</f>
        <v>38.909837442955691</v>
      </c>
      <c r="Z36" s="16">
        <f>VLOOKUP($C$10&amp;"_"&amp;$C36&amp;"_"&amp;ModelFactors!$C$7,'Utility-Scale Battery Storage'!$A$62:$AJ$76,MATCH($D36,'Utility-Scale Battery Storage'!$A$42:$AJ$42,0),0)*'FRED Graph_22Oct2023'!$D$312*ModelFactors!$D7</f>
        <v>38.909837442955691</v>
      </c>
      <c r="AA36" s="16">
        <f>VLOOKUP($C$10&amp;"_"&amp;$C36&amp;"_"&amp;ModelFactors!$C$7,'Utility-Scale Battery Storage'!$A$62:$AJ$76,MATCH($D36,'Utility-Scale Battery Storage'!$A$42:$AJ$42,0),0)*'FRED Graph_22Oct2023'!$D$312*ModelFactors!$D7</f>
        <v>38.909837442955691</v>
      </c>
      <c r="AB36" s="16">
        <f>VLOOKUP($C$10&amp;"_"&amp;$C36&amp;"_"&amp;ModelFactors!$C$7,'Utility-Scale Battery Storage'!$A$62:$AJ$76,MATCH($D36,'Utility-Scale Battery Storage'!$A$42:$AJ$42,0),0)*'FRED Graph_22Oct2023'!$D$312*ModelFactors!$D7</f>
        <v>38.909837442955691</v>
      </c>
      <c r="AC36" s="16">
        <f>VLOOKUP($C$10&amp;"_"&amp;$C36&amp;"_"&amp;ModelFactors!$C$7,'Utility-Scale Battery Storage'!$A$62:$AJ$76,MATCH($D36,'Utility-Scale Battery Storage'!$A$42:$AJ$42,0),0)*'FRED Graph_22Oct2023'!$D$312*ModelFactors!$D7</f>
        <v>38.909837442955691</v>
      </c>
      <c r="AD36" s="16">
        <f>VLOOKUP($C$10&amp;"_"&amp;$C36&amp;"_"&amp;ModelFactors!$C$7,'Utility-Scale Battery Storage'!$A$62:$AJ$76,MATCH($D36,'Utility-Scale Battery Storage'!$A$42:$AJ$42,0),0)*'FRED Graph_22Oct2023'!$D$312*ModelFactors!$D7</f>
        <v>38.909837442955691</v>
      </c>
      <c r="AE36" s="16">
        <f>VLOOKUP($C$10&amp;"_"&amp;$C36&amp;"_"&amp;ModelFactors!$C$7,'Utility-Scale Battery Storage'!$A$62:$AJ$76,MATCH($D36,'Utility-Scale Battery Storage'!$A$42:$AJ$42,0),0)*'FRED Graph_22Oct2023'!$D$312*ModelFactors!$D7</f>
        <v>38.909837442955691</v>
      </c>
    </row>
    <row r="37" spans="2:31" x14ac:dyDescent="0.25">
      <c r="B37" s="27" t="s">
        <v>67</v>
      </c>
      <c r="C37" s="5" t="s">
        <v>73</v>
      </c>
      <c r="D37" s="15">
        <f>D36</f>
        <v>2034</v>
      </c>
      <c r="E37" s="15"/>
      <c r="F37" s="15"/>
      <c r="G37" s="16"/>
      <c r="H37" s="16"/>
      <c r="I37" s="16"/>
      <c r="J37" s="16"/>
      <c r="K37" s="16">
        <f>VLOOKUP($C$10&amp;"_"&amp;$C37&amp;"_"&amp;ModelFactors!$C$7,'Utility-Scale Battery Storage'!$A$62:$AJ$76,MATCH($D37,'Utility-Scale Battery Storage'!$A$42:$AJ$42,0),0)*'FRED Graph_22Oct2023'!$D$312*ModelFactors!$D8</f>
        <v>39.215492096867365</v>
      </c>
      <c r="L37" s="16">
        <f>VLOOKUP($C$10&amp;"_"&amp;$C37&amp;"_"&amp;ModelFactors!$C$7,'Utility-Scale Battery Storage'!$A$62:$AJ$76,MATCH($D37,'Utility-Scale Battery Storage'!$A$42:$AJ$42,0),0)*'FRED Graph_22Oct2023'!$D$312*ModelFactors!$D8</f>
        <v>39.215492096867365</v>
      </c>
      <c r="M37" s="16">
        <f>VLOOKUP($C$10&amp;"_"&amp;$C37&amp;"_"&amp;ModelFactors!$C$7,'Utility-Scale Battery Storage'!$A$62:$AJ$76,MATCH($D37,'Utility-Scale Battery Storage'!$A$42:$AJ$42,0),0)*'FRED Graph_22Oct2023'!$D$312*ModelFactors!$D8</f>
        <v>39.215492096867365</v>
      </c>
      <c r="N37" s="16">
        <f>VLOOKUP($C$10&amp;"_"&amp;$C37&amp;"_"&amp;ModelFactors!$C$7,'Utility-Scale Battery Storage'!$A$62:$AJ$76,MATCH($D37,'Utility-Scale Battery Storage'!$A$42:$AJ$42,0),0)*'FRED Graph_22Oct2023'!$D$312*ModelFactors!$D8</f>
        <v>39.215492096867365</v>
      </c>
      <c r="O37" s="16">
        <f>VLOOKUP($C$10&amp;"_"&amp;$C37&amp;"_"&amp;ModelFactors!$C$7,'Utility-Scale Battery Storage'!$A$62:$AJ$76,MATCH($D37,'Utility-Scale Battery Storage'!$A$42:$AJ$42,0),0)*'FRED Graph_22Oct2023'!$D$312*ModelFactors!$D8</f>
        <v>39.215492096867365</v>
      </c>
      <c r="P37" s="16">
        <f>VLOOKUP($C$10&amp;"_"&amp;$C37&amp;"_"&amp;ModelFactors!$C$7,'Utility-Scale Battery Storage'!$A$62:$AJ$76,MATCH($D37,'Utility-Scale Battery Storage'!$A$42:$AJ$42,0),0)*'FRED Graph_22Oct2023'!$D$312*ModelFactors!$D8</f>
        <v>39.215492096867365</v>
      </c>
      <c r="Q37" s="16">
        <f>VLOOKUP($C$10&amp;"_"&amp;$C37&amp;"_"&amp;ModelFactors!$C$7,'Utility-Scale Battery Storage'!$A$62:$AJ$76,MATCH($D37,'Utility-Scale Battery Storage'!$A$42:$AJ$42,0),0)*'FRED Graph_22Oct2023'!$D$312*ModelFactors!$D8</f>
        <v>39.215492096867365</v>
      </c>
      <c r="R37" s="16">
        <f>VLOOKUP($C$10&amp;"_"&amp;$C37&amp;"_"&amp;ModelFactors!$C$7,'Utility-Scale Battery Storage'!$A$62:$AJ$76,MATCH($D37,'Utility-Scale Battery Storage'!$A$42:$AJ$42,0),0)*'FRED Graph_22Oct2023'!$D$312*ModelFactors!$D8</f>
        <v>39.215492096867365</v>
      </c>
      <c r="S37" s="16">
        <f>VLOOKUP($C$10&amp;"_"&amp;$C37&amp;"_"&amp;ModelFactors!$C$7,'Utility-Scale Battery Storage'!$A$62:$AJ$76,MATCH($D37,'Utility-Scale Battery Storage'!$A$42:$AJ$42,0),0)*'FRED Graph_22Oct2023'!$D$312*ModelFactors!$D8</f>
        <v>39.215492096867365</v>
      </c>
      <c r="T37" s="16">
        <f>VLOOKUP($C$10&amp;"_"&amp;$C37&amp;"_"&amp;ModelFactors!$C$7,'Utility-Scale Battery Storage'!$A$62:$AJ$76,MATCH($D37,'Utility-Scale Battery Storage'!$A$42:$AJ$42,0),0)*'FRED Graph_22Oct2023'!$D$312*ModelFactors!$D8</f>
        <v>39.215492096867365</v>
      </c>
      <c r="U37" s="16">
        <f>VLOOKUP($C$10&amp;"_"&amp;$C37&amp;"_"&amp;ModelFactors!$C$7,'Utility-Scale Battery Storage'!$A$62:$AJ$76,MATCH($D37,'Utility-Scale Battery Storage'!$A$42:$AJ$42,0),0)*'FRED Graph_22Oct2023'!$D$312*ModelFactors!$D8</f>
        <v>39.215492096867365</v>
      </c>
      <c r="V37" s="16">
        <f>VLOOKUP($C$10&amp;"_"&amp;$C37&amp;"_"&amp;ModelFactors!$C$7,'Utility-Scale Battery Storage'!$A$62:$AJ$76,MATCH($D37,'Utility-Scale Battery Storage'!$A$42:$AJ$42,0),0)*'FRED Graph_22Oct2023'!$D$312*ModelFactors!$D8</f>
        <v>39.215492096867365</v>
      </c>
      <c r="W37" s="16">
        <f>VLOOKUP($C$10&amp;"_"&amp;$C37&amp;"_"&amp;ModelFactors!$C$7,'Utility-Scale Battery Storage'!$A$62:$AJ$76,MATCH($D37,'Utility-Scale Battery Storage'!$A$42:$AJ$42,0),0)*'FRED Graph_22Oct2023'!$D$312*ModelFactors!$D8</f>
        <v>39.215492096867365</v>
      </c>
      <c r="X37" s="16">
        <f>VLOOKUP($C$10&amp;"_"&amp;$C37&amp;"_"&amp;ModelFactors!$C$7,'Utility-Scale Battery Storage'!$A$62:$AJ$76,MATCH($D37,'Utility-Scale Battery Storage'!$A$42:$AJ$42,0),0)*'FRED Graph_22Oct2023'!$D$312*ModelFactors!$D8</f>
        <v>39.215492096867365</v>
      </c>
      <c r="Y37" s="16">
        <f>VLOOKUP($C$10&amp;"_"&amp;$C37&amp;"_"&amp;ModelFactors!$C$7,'Utility-Scale Battery Storage'!$A$62:$AJ$76,MATCH($D37,'Utility-Scale Battery Storage'!$A$42:$AJ$42,0),0)*'FRED Graph_22Oct2023'!$D$312*ModelFactors!$D8</f>
        <v>39.215492096867365</v>
      </c>
      <c r="Z37" s="16">
        <f>VLOOKUP($C$10&amp;"_"&amp;$C37&amp;"_"&amp;ModelFactors!$C$7,'Utility-Scale Battery Storage'!$A$62:$AJ$76,MATCH($D37,'Utility-Scale Battery Storage'!$A$42:$AJ$42,0),0)*'FRED Graph_22Oct2023'!$D$312*ModelFactors!$D8</f>
        <v>39.215492096867365</v>
      </c>
      <c r="AA37" s="16">
        <f>VLOOKUP($C$10&amp;"_"&amp;$C37&amp;"_"&amp;ModelFactors!$C$7,'Utility-Scale Battery Storage'!$A$62:$AJ$76,MATCH($D37,'Utility-Scale Battery Storage'!$A$42:$AJ$42,0),0)*'FRED Graph_22Oct2023'!$D$312*ModelFactors!$D8</f>
        <v>39.215492096867365</v>
      </c>
      <c r="AB37" s="16">
        <f>VLOOKUP($C$10&amp;"_"&amp;$C37&amp;"_"&amp;ModelFactors!$C$7,'Utility-Scale Battery Storage'!$A$62:$AJ$76,MATCH($D37,'Utility-Scale Battery Storage'!$A$42:$AJ$42,0),0)*'FRED Graph_22Oct2023'!$D$312*ModelFactors!$D8</f>
        <v>39.215492096867365</v>
      </c>
      <c r="AC37" s="16">
        <f>VLOOKUP($C$10&amp;"_"&amp;$C37&amp;"_"&amp;ModelFactors!$C$7,'Utility-Scale Battery Storage'!$A$62:$AJ$76,MATCH($D37,'Utility-Scale Battery Storage'!$A$42:$AJ$42,0),0)*'FRED Graph_22Oct2023'!$D$312*ModelFactors!$D8</f>
        <v>39.215492096867365</v>
      </c>
      <c r="AD37" s="16">
        <f>VLOOKUP($C$10&amp;"_"&amp;$C37&amp;"_"&amp;ModelFactors!$C$7,'Utility-Scale Battery Storage'!$A$62:$AJ$76,MATCH($D37,'Utility-Scale Battery Storage'!$A$42:$AJ$42,0),0)*'FRED Graph_22Oct2023'!$D$312*ModelFactors!$D8</f>
        <v>39.215492096867365</v>
      </c>
      <c r="AE37" s="16">
        <f>VLOOKUP($C$10&amp;"_"&amp;$C37&amp;"_"&amp;ModelFactors!$C$7,'Utility-Scale Battery Storage'!$A$62:$AJ$76,MATCH($D37,'Utility-Scale Battery Storage'!$A$42:$AJ$42,0),0)*'FRED Graph_22Oct2023'!$D$312*ModelFactors!$D8</f>
        <v>39.215492096867365</v>
      </c>
    </row>
    <row r="38" spans="2:31" x14ac:dyDescent="0.25">
      <c r="B38" s="27" t="s">
        <v>66</v>
      </c>
      <c r="C38" s="27" t="s">
        <v>74</v>
      </c>
      <c r="D38" s="15">
        <f>D37</f>
        <v>2034</v>
      </c>
      <c r="E38" s="15"/>
      <c r="F38" s="15"/>
      <c r="G38" s="16"/>
      <c r="H38" s="16"/>
      <c r="I38" s="16"/>
      <c r="J38" s="16"/>
      <c r="K38" s="16">
        <f>VLOOKUP($C$10&amp;"_"&amp;$C38&amp;"_"&amp;ModelFactors!$C$7,'Utility-Scale Battery Storage'!$A$62:$AJ$76,MATCH($D38,'Utility-Scale Battery Storage'!$A$42:$AJ$42,0),0)*'FRED Graph_22Oct2023'!$D$312*ModelFactors!$D9</f>
        <v>85.039219636621624</v>
      </c>
      <c r="L38" s="16">
        <f>VLOOKUP($C$10&amp;"_"&amp;$C38&amp;"_"&amp;ModelFactors!$C$7,'Utility-Scale Battery Storage'!$A$62:$AJ$76,MATCH($D38,'Utility-Scale Battery Storage'!$A$42:$AJ$42,0),0)*'FRED Graph_22Oct2023'!$D$312*ModelFactors!$D9</f>
        <v>85.039219636621624</v>
      </c>
      <c r="M38" s="16">
        <f>VLOOKUP($C$10&amp;"_"&amp;$C38&amp;"_"&amp;ModelFactors!$C$7,'Utility-Scale Battery Storage'!$A$62:$AJ$76,MATCH($D38,'Utility-Scale Battery Storage'!$A$42:$AJ$42,0),0)*'FRED Graph_22Oct2023'!$D$312*ModelFactors!$D9</f>
        <v>85.039219636621624</v>
      </c>
      <c r="N38" s="16">
        <f>VLOOKUP($C$10&amp;"_"&amp;$C38&amp;"_"&amp;ModelFactors!$C$7,'Utility-Scale Battery Storage'!$A$62:$AJ$76,MATCH($D38,'Utility-Scale Battery Storage'!$A$42:$AJ$42,0),0)*'FRED Graph_22Oct2023'!$D$312*ModelFactors!$D9</f>
        <v>85.039219636621624</v>
      </c>
      <c r="O38" s="16">
        <f>VLOOKUP($C$10&amp;"_"&amp;$C38&amp;"_"&amp;ModelFactors!$C$7,'Utility-Scale Battery Storage'!$A$62:$AJ$76,MATCH($D38,'Utility-Scale Battery Storage'!$A$42:$AJ$42,0),0)*'FRED Graph_22Oct2023'!$D$312*ModelFactors!$D9</f>
        <v>85.039219636621624</v>
      </c>
      <c r="P38" s="16">
        <f>VLOOKUP($C$10&amp;"_"&amp;$C38&amp;"_"&amp;ModelFactors!$C$7,'Utility-Scale Battery Storage'!$A$62:$AJ$76,MATCH($D38,'Utility-Scale Battery Storage'!$A$42:$AJ$42,0),0)*'FRED Graph_22Oct2023'!$D$312*ModelFactors!$D9</f>
        <v>85.039219636621624</v>
      </c>
      <c r="Q38" s="16">
        <f>VLOOKUP($C$10&amp;"_"&amp;$C38&amp;"_"&amp;ModelFactors!$C$7,'Utility-Scale Battery Storage'!$A$62:$AJ$76,MATCH($D38,'Utility-Scale Battery Storage'!$A$42:$AJ$42,0),0)*'FRED Graph_22Oct2023'!$D$312*ModelFactors!$D9</f>
        <v>85.039219636621624</v>
      </c>
      <c r="R38" s="16">
        <f>VLOOKUP($C$10&amp;"_"&amp;$C38&amp;"_"&amp;ModelFactors!$C$7,'Utility-Scale Battery Storage'!$A$62:$AJ$76,MATCH($D38,'Utility-Scale Battery Storage'!$A$42:$AJ$42,0),0)*'FRED Graph_22Oct2023'!$D$312*ModelFactors!$D9</f>
        <v>85.039219636621624</v>
      </c>
      <c r="S38" s="16">
        <f>VLOOKUP($C$10&amp;"_"&amp;$C38&amp;"_"&amp;ModelFactors!$C$7,'Utility-Scale Battery Storage'!$A$62:$AJ$76,MATCH($D38,'Utility-Scale Battery Storage'!$A$42:$AJ$42,0),0)*'FRED Graph_22Oct2023'!$D$312*ModelFactors!$D9</f>
        <v>85.039219636621624</v>
      </c>
      <c r="T38" s="16">
        <f>VLOOKUP($C$10&amp;"_"&amp;$C38&amp;"_"&amp;ModelFactors!$C$7,'Utility-Scale Battery Storage'!$A$62:$AJ$76,MATCH($D38,'Utility-Scale Battery Storage'!$A$42:$AJ$42,0),0)*'FRED Graph_22Oct2023'!$D$312*ModelFactors!$D9</f>
        <v>85.039219636621624</v>
      </c>
      <c r="U38" s="16">
        <f>VLOOKUP($C$10&amp;"_"&amp;$C38&amp;"_"&amp;ModelFactors!$C$7,'Utility-Scale Battery Storage'!$A$62:$AJ$76,MATCH($D38,'Utility-Scale Battery Storage'!$A$42:$AJ$42,0),0)*'FRED Graph_22Oct2023'!$D$312*ModelFactors!$D9</f>
        <v>85.039219636621624</v>
      </c>
      <c r="V38" s="16">
        <f>VLOOKUP($C$10&amp;"_"&amp;$C38&amp;"_"&amp;ModelFactors!$C$7,'Utility-Scale Battery Storage'!$A$62:$AJ$76,MATCH($D38,'Utility-Scale Battery Storage'!$A$42:$AJ$42,0),0)*'FRED Graph_22Oct2023'!$D$312*ModelFactors!$D9</f>
        <v>85.039219636621624</v>
      </c>
      <c r="W38" s="16">
        <f>VLOOKUP($C$10&amp;"_"&amp;$C38&amp;"_"&amp;ModelFactors!$C$7,'Utility-Scale Battery Storage'!$A$62:$AJ$76,MATCH($D38,'Utility-Scale Battery Storage'!$A$42:$AJ$42,0),0)*'FRED Graph_22Oct2023'!$D$312*ModelFactors!$D9</f>
        <v>85.039219636621624</v>
      </c>
      <c r="X38" s="16">
        <f>VLOOKUP($C$10&amp;"_"&amp;$C38&amp;"_"&amp;ModelFactors!$C$7,'Utility-Scale Battery Storage'!$A$62:$AJ$76,MATCH($D38,'Utility-Scale Battery Storage'!$A$42:$AJ$42,0),0)*'FRED Graph_22Oct2023'!$D$312*ModelFactors!$D9</f>
        <v>85.039219636621624</v>
      </c>
      <c r="Y38" s="16">
        <f>VLOOKUP($C$10&amp;"_"&amp;$C38&amp;"_"&amp;ModelFactors!$C$7,'Utility-Scale Battery Storage'!$A$62:$AJ$76,MATCH($D38,'Utility-Scale Battery Storage'!$A$42:$AJ$42,0),0)*'FRED Graph_22Oct2023'!$D$312*ModelFactors!$D9</f>
        <v>85.039219636621624</v>
      </c>
      <c r="Z38" s="16">
        <f>VLOOKUP($C$10&amp;"_"&amp;$C38&amp;"_"&amp;ModelFactors!$C$7,'Utility-Scale Battery Storage'!$A$62:$AJ$76,MATCH($D38,'Utility-Scale Battery Storage'!$A$42:$AJ$42,0),0)*'FRED Graph_22Oct2023'!$D$312*ModelFactors!$D9</f>
        <v>85.039219636621624</v>
      </c>
      <c r="AA38" s="16">
        <f>VLOOKUP($C$10&amp;"_"&amp;$C38&amp;"_"&amp;ModelFactors!$C$7,'Utility-Scale Battery Storage'!$A$62:$AJ$76,MATCH($D38,'Utility-Scale Battery Storage'!$A$42:$AJ$42,0),0)*'FRED Graph_22Oct2023'!$D$312*ModelFactors!$D9</f>
        <v>85.039219636621624</v>
      </c>
      <c r="AB38" s="16">
        <f>VLOOKUP($C$10&amp;"_"&amp;$C38&amp;"_"&amp;ModelFactors!$C$7,'Utility-Scale Battery Storage'!$A$62:$AJ$76,MATCH($D38,'Utility-Scale Battery Storage'!$A$42:$AJ$42,0),0)*'FRED Graph_22Oct2023'!$D$312*ModelFactors!$D9</f>
        <v>85.039219636621624</v>
      </c>
      <c r="AC38" s="16">
        <f>VLOOKUP($C$10&amp;"_"&amp;$C38&amp;"_"&amp;ModelFactors!$C$7,'Utility-Scale Battery Storage'!$A$62:$AJ$76,MATCH($D38,'Utility-Scale Battery Storage'!$A$42:$AJ$42,0),0)*'FRED Graph_22Oct2023'!$D$312*ModelFactors!$D9</f>
        <v>85.039219636621624</v>
      </c>
      <c r="AD38" s="16">
        <f>VLOOKUP($C$10&amp;"_"&amp;$C38&amp;"_"&amp;ModelFactors!$C$7,'Utility-Scale Battery Storage'!$A$62:$AJ$76,MATCH($D38,'Utility-Scale Battery Storage'!$A$42:$AJ$42,0),0)*'FRED Graph_22Oct2023'!$D$312*ModelFactors!$D9</f>
        <v>85.039219636621624</v>
      </c>
      <c r="AE38" s="16">
        <f>VLOOKUP($C$10&amp;"_"&amp;$C38&amp;"_"&amp;ModelFactors!$C$7,'Utility-Scale Battery Storage'!$A$62:$AJ$76,MATCH($D38,'Utility-Scale Battery Storage'!$A$42:$AJ$42,0),0)*'FRED Graph_22Oct2023'!$D$312*ModelFactors!$D9</f>
        <v>85.039219636621624</v>
      </c>
    </row>
    <row r="39" spans="2:31" x14ac:dyDescent="0.25">
      <c r="B39" s="27" t="s">
        <v>65</v>
      </c>
      <c r="C39" s="27" t="s">
        <v>74</v>
      </c>
      <c r="D39" s="15">
        <f>D38</f>
        <v>2034</v>
      </c>
      <c r="E39" s="15"/>
      <c r="F39" s="15"/>
      <c r="G39" s="16"/>
      <c r="H39" s="16"/>
      <c r="I39" s="16"/>
      <c r="J39" s="16"/>
      <c r="K39" s="16">
        <f>VLOOKUP($C$10&amp;"_"&amp;$C39&amp;"_"&amp;ModelFactors!$C$7,'Utility-Scale Battery Storage'!$A$62:$AJ$76,MATCH($D39,'Utility-Scale Battery Storage'!$A$42:$AJ$42,0),0)*'FRED Graph_22Oct2023'!$D$312*ModelFactors!$D10</f>
        <v>85.707241786163024</v>
      </c>
      <c r="L39" s="16">
        <f>VLOOKUP($C$10&amp;"_"&amp;$C39&amp;"_"&amp;ModelFactors!$C$7,'Utility-Scale Battery Storage'!$A$62:$AJ$76,MATCH($D39,'Utility-Scale Battery Storage'!$A$42:$AJ$42,0),0)*'FRED Graph_22Oct2023'!$D$312*ModelFactors!$D10</f>
        <v>85.707241786163024</v>
      </c>
      <c r="M39" s="16">
        <f>VLOOKUP($C$10&amp;"_"&amp;$C39&amp;"_"&amp;ModelFactors!$C$7,'Utility-Scale Battery Storage'!$A$62:$AJ$76,MATCH($D39,'Utility-Scale Battery Storage'!$A$42:$AJ$42,0),0)*'FRED Graph_22Oct2023'!$D$312*ModelFactors!$D10</f>
        <v>85.707241786163024</v>
      </c>
      <c r="N39" s="16">
        <f>VLOOKUP($C$10&amp;"_"&amp;$C39&amp;"_"&amp;ModelFactors!$C$7,'Utility-Scale Battery Storage'!$A$62:$AJ$76,MATCH($D39,'Utility-Scale Battery Storage'!$A$42:$AJ$42,0),0)*'FRED Graph_22Oct2023'!$D$312*ModelFactors!$D10</f>
        <v>85.707241786163024</v>
      </c>
      <c r="O39" s="16">
        <f>VLOOKUP($C$10&amp;"_"&amp;$C39&amp;"_"&amp;ModelFactors!$C$7,'Utility-Scale Battery Storage'!$A$62:$AJ$76,MATCH($D39,'Utility-Scale Battery Storage'!$A$42:$AJ$42,0),0)*'FRED Graph_22Oct2023'!$D$312*ModelFactors!$D10</f>
        <v>85.707241786163024</v>
      </c>
      <c r="P39" s="16">
        <f>VLOOKUP($C$10&amp;"_"&amp;$C39&amp;"_"&amp;ModelFactors!$C$7,'Utility-Scale Battery Storage'!$A$62:$AJ$76,MATCH($D39,'Utility-Scale Battery Storage'!$A$42:$AJ$42,0),0)*'FRED Graph_22Oct2023'!$D$312*ModelFactors!$D10</f>
        <v>85.707241786163024</v>
      </c>
      <c r="Q39" s="16">
        <f>VLOOKUP($C$10&amp;"_"&amp;$C39&amp;"_"&amp;ModelFactors!$C$7,'Utility-Scale Battery Storage'!$A$62:$AJ$76,MATCH($D39,'Utility-Scale Battery Storage'!$A$42:$AJ$42,0),0)*'FRED Graph_22Oct2023'!$D$312*ModelFactors!$D10</f>
        <v>85.707241786163024</v>
      </c>
      <c r="R39" s="16">
        <f>VLOOKUP($C$10&amp;"_"&amp;$C39&amp;"_"&amp;ModelFactors!$C$7,'Utility-Scale Battery Storage'!$A$62:$AJ$76,MATCH($D39,'Utility-Scale Battery Storage'!$A$42:$AJ$42,0),0)*'FRED Graph_22Oct2023'!$D$312*ModelFactors!$D10</f>
        <v>85.707241786163024</v>
      </c>
      <c r="S39" s="16">
        <f>VLOOKUP($C$10&amp;"_"&amp;$C39&amp;"_"&amp;ModelFactors!$C$7,'Utility-Scale Battery Storage'!$A$62:$AJ$76,MATCH($D39,'Utility-Scale Battery Storage'!$A$42:$AJ$42,0),0)*'FRED Graph_22Oct2023'!$D$312*ModelFactors!$D10</f>
        <v>85.707241786163024</v>
      </c>
      <c r="T39" s="16">
        <f>VLOOKUP($C$10&amp;"_"&amp;$C39&amp;"_"&amp;ModelFactors!$C$7,'Utility-Scale Battery Storage'!$A$62:$AJ$76,MATCH($D39,'Utility-Scale Battery Storage'!$A$42:$AJ$42,0),0)*'FRED Graph_22Oct2023'!$D$312*ModelFactors!$D10</f>
        <v>85.707241786163024</v>
      </c>
      <c r="U39" s="16">
        <f>VLOOKUP($C$10&amp;"_"&amp;$C39&amp;"_"&amp;ModelFactors!$C$7,'Utility-Scale Battery Storage'!$A$62:$AJ$76,MATCH($D39,'Utility-Scale Battery Storage'!$A$42:$AJ$42,0),0)*'FRED Graph_22Oct2023'!$D$312*ModelFactors!$D10</f>
        <v>85.707241786163024</v>
      </c>
      <c r="V39" s="16">
        <f>VLOOKUP($C$10&amp;"_"&amp;$C39&amp;"_"&amp;ModelFactors!$C$7,'Utility-Scale Battery Storage'!$A$62:$AJ$76,MATCH($D39,'Utility-Scale Battery Storage'!$A$42:$AJ$42,0),0)*'FRED Graph_22Oct2023'!$D$312*ModelFactors!$D10</f>
        <v>85.707241786163024</v>
      </c>
      <c r="W39" s="16">
        <f>VLOOKUP($C$10&amp;"_"&amp;$C39&amp;"_"&amp;ModelFactors!$C$7,'Utility-Scale Battery Storage'!$A$62:$AJ$76,MATCH($D39,'Utility-Scale Battery Storage'!$A$42:$AJ$42,0),0)*'FRED Graph_22Oct2023'!$D$312*ModelFactors!$D10</f>
        <v>85.707241786163024</v>
      </c>
      <c r="X39" s="16">
        <f>VLOOKUP($C$10&amp;"_"&amp;$C39&amp;"_"&amp;ModelFactors!$C$7,'Utility-Scale Battery Storage'!$A$62:$AJ$76,MATCH($D39,'Utility-Scale Battery Storage'!$A$42:$AJ$42,0),0)*'FRED Graph_22Oct2023'!$D$312*ModelFactors!$D10</f>
        <v>85.707241786163024</v>
      </c>
      <c r="Y39" s="16">
        <f>VLOOKUP($C$10&amp;"_"&amp;$C39&amp;"_"&amp;ModelFactors!$C$7,'Utility-Scale Battery Storage'!$A$62:$AJ$76,MATCH($D39,'Utility-Scale Battery Storage'!$A$42:$AJ$42,0),0)*'FRED Graph_22Oct2023'!$D$312*ModelFactors!$D10</f>
        <v>85.707241786163024</v>
      </c>
      <c r="Z39" s="16">
        <f>VLOOKUP($C$10&amp;"_"&amp;$C39&amp;"_"&amp;ModelFactors!$C$7,'Utility-Scale Battery Storage'!$A$62:$AJ$76,MATCH($D39,'Utility-Scale Battery Storage'!$A$42:$AJ$42,0),0)*'FRED Graph_22Oct2023'!$D$312*ModelFactors!$D10</f>
        <v>85.707241786163024</v>
      </c>
      <c r="AA39" s="16">
        <f>VLOOKUP($C$10&amp;"_"&amp;$C39&amp;"_"&amp;ModelFactors!$C$7,'Utility-Scale Battery Storage'!$A$62:$AJ$76,MATCH($D39,'Utility-Scale Battery Storage'!$A$42:$AJ$42,0),0)*'FRED Graph_22Oct2023'!$D$312*ModelFactors!$D10</f>
        <v>85.707241786163024</v>
      </c>
      <c r="AB39" s="16">
        <f>VLOOKUP($C$10&amp;"_"&amp;$C39&amp;"_"&amp;ModelFactors!$C$7,'Utility-Scale Battery Storage'!$A$62:$AJ$76,MATCH($D39,'Utility-Scale Battery Storage'!$A$42:$AJ$42,0),0)*'FRED Graph_22Oct2023'!$D$312*ModelFactors!$D10</f>
        <v>85.707241786163024</v>
      </c>
      <c r="AC39" s="16">
        <f>VLOOKUP($C$10&amp;"_"&amp;$C39&amp;"_"&amp;ModelFactors!$C$7,'Utility-Scale Battery Storage'!$A$62:$AJ$76,MATCH($D39,'Utility-Scale Battery Storage'!$A$42:$AJ$42,0),0)*'FRED Graph_22Oct2023'!$D$312*ModelFactors!$D10</f>
        <v>85.707241786163024</v>
      </c>
      <c r="AD39" s="16">
        <f>VLOOKUP($C$10&amp;"_"&amp;$C39&amp;"_"&amp;ModelFactors!$C$7,'Utility-Scale Battery Storage'!$A$62:$AJ$76,MATCH($D39,'Utility-Scale Battery Storage'!$A$42:$AJ$42,0),0)*'FRED Graph_22Oct2023'!$D$312*ModelFactors!$D10</f>
        <v>85.707241786163024</v>
      </c>
      <c r="AE39" s="16">
        <f>VLOOKUP($C$10&amp;"_"&amp;$C39&amp;"_"&amp;ModelFactors!$C$7,'Utility-Scale Battery Storage'!$A$62:$AJ$76,MATCH($D39,'Utility-Scale Battery Storage'!$A$42:$AJ$42,0),0)*'FRED Graph_22Oct2023'!$D$312*ModelFactors!$D10</f>
        <v>85.707241786163024</v>
      </c>
    </row>
    <row r="40" spans="2:31" x14ac:dyDescent="0.25">
      <c r="B40" s="15"/>
      <c r="C40" s="15"/>
      <c r="D40" s="15"/>
      <c r="E40" s="15"/>
      <c r="F40" s="15"/>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row>
    <row r="41" spans="2:31" x14ac:dyDescent="0.25">
      <c r="B41" s="12" t="s">
        <v>83</v>
      </c>
      <c r="C41" s="15"/>
      <c r="D41" s="15" t="s">
        <v>81</v>
      </c>
      <c r="E41" s="15"/>
      <c r="F41" s="15"/>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row>
    <row r="42" spans="2:31" x14ac:dyDescent="0.25">
      <c r="B42" s="27" t="s">
        <v>68</v>
      </c>
      <c r="C42" s="5" t="s">
        <v>73</v>
      </c>
      <c r="D42" s="15">
        <f>1+D36</f>
        <v>2035</v>
      </c>
      <c r="E42" s="15"/>
      <c r="F42" s="15"/>
      <c r="G42" s="16"/>
      <c r="H42" s="16"/>
      <c r="I42" s="16"/>
      <c r="J42" s="16"/>
      <c r="K42" s="16"/>
      <c r="L42" s="16">
        <f>VLOOKUP($C$10&amp;"_"&amp;$C42&amp;"_"&amp;ModelFactors!$C$7,'Utility-Scale Battery Storage'!$A$62:$AJ$76,MATCH($D42,'Utility-Scale Battery Storage'!$A$42:$AJ$42,0),0)*'FRED Graph_22Oct2023'!$D$312*ModelFactors!$D7</f>
        <v>38.635928671329793</v>
      </c>
      <c r="M42" s="16">
        <f>VLOOKUP($C$10&amp;"_"&amp;$C42&amp;"_"&amp;ModelFactors!$C$7,'Utility-Scale Battery Storage'!$A$62:$AJ$76,MATCH($D42,'Utility-Scale Battery Storage'!$A$42:$AJ$42,0),0)*'FRED Graph_22Oct2023'!$D$312*ModelFactors!$D7</f>
        <v>38.635928671329793</v>
      </c>
      <c r="N42" s="16">
        <f>VLOOKUP($C$10&amp;"_"&amp;$C42&amp;"_"&amp;ModelFactors!$C$7,'Utility-Scale Battery Storage'!$A$62:$AJ$76,MATCH($D42,'Utility-Scale Battery Storage'!$A$42:$AJ$42,0),0)*'FRED Graph_22Oct2023'!$D$312*ModelFactors!$D7</f>
        <v>38.635928671329793</v>
      </c>
      <c r="O42" s="16">
        <f>VLOOKUP($C$10&amp;"_"&amp;$C42&amp;"_"&amp;ModelFactors!$C$7,'Utility-Scale Battery Storage'!$A$62:$AJ$76,MATCH($D42,'Utility-Scale Battery Storage'!$A$42:$AJ$42,0),0)*'FRED Graph_22Oct2023'!$D$312*ModelFactors!$D7</f>
        <v>38.635928671329793</v>
      </c>
      <c r="P42" s="16">
        <f>VLOOKUP($C$10&amp;"_"&amp;$C42&amp;"_"&amp;ModelFactors!$C$7,'Utility-Scale Battery Storage'!$A$62:$AJ$76,MATCH($D42,'Utility-Scale Battery Storage'!$A$42:$AJ$42,0),0)*'FRED Graph_22Oct2023'!$D$312*ModelFactors!$D7</f>
        <v>38.635928671329793</v>
      </c>
      <c r="Q42" s="16">
        <f>VLOOKUP($C$10&amp;"_"&amp;$C42&amp;"_"&amp;ModelFactors!$C$7,'Utility-Scale Battery Storage'!$A$62:$AJ$76,MATCH($D42,'Utility-Scale Battery Storage'!$A$42:$AJ$42,0),0)*'FRED Graph_22Oct2023'!$D$312*ModelFactors!$D7</f>
        <v>38.635928671329793</v>
      </c>
      <c r="R42" s="16">
        <f>VLOOKUP($C$10&amp;"_"&amp;$C42&amp;"_"&amp;ModelFactors!$C$7,'Utility-Scale Battery Storage'!$A$62:$AJ$76,MATCH($D42,'Utility-Scale Battery Storage'!$A$42:$AJ$42,0),0)*'FRED Graph_22Oct2023'!$D$312*ModelFactors!$D7</f>
        <v>38.635928671329793</v>
      </c>
      <c r="S42" s="16">
        <f>VLOOKUP($C$10&amp;"_"&amp;$C42&amp;"_"&amp;ModelFactors!$C$7,'Utility-Scale Battery Storage'!$A$62:$AJ$76,MATCH($D42,'Utility-Scale Battery Storage'!$A$42:$AJ$42,0),0)*'FRED Graph_22Oct2023'!$D$312*ModelFactors!$D7</f>
        <v>38.635928671329793</v>
      </c>
      <c r="T42" s="16">
        <f>VLOOKUP($C$10&amp;"_"&amp;$C42&amp;"_"&amp;ModelFactors!$C$7,'Utility-Scale Battery Storage'!$A$62:$AJ$76,MATCH($D42,'Utility-Scale Battery Storage'!$A$42:$AJ$42,0),0)*'FRED Graph_22Oct2023'!$D$312*ModelFactors!$D7</f>
        <v>38.635928671329793</v>
      </c>
      <c r="U42" s="16">
        <f>VLOOKUP($C$10&amp;"_"&amp;$C42&amp;"_"&amp;ModelFactors!$C$7,'Utility-Scale Battery Storage'!$A$62:$AJ$76,MATCH($D42,'Utility-Scale Battery Storage'!$A$42:$AJ$42,0),0)*'FRED Graph_22Oct2023'!$D$312*ModelFactors!$D7</f>
        <v>38.635928671329793</v>
      </c>
      <c r="V42" s="16">
        <f>VLOOKUP($C$10&amp;"_"&amp;$C42&amp;"_"&amp;ModelFactors!$C$7,'Utility-Scale Battery Storage'!$A$62:$AJ$76,MATCH($D42,'Utility-Scale Battery Storage'!$A$42:$AJ$42,0),0)*'FRED Graph_22Oct2023'!$D$312*ModelFactors!$D7</f>
        <v>38.635928671329793</v>
      </c>
      <c r="W42" s="16">
        <f>VLOOKUP($C$10&amp;"_"&amp;$C42&amp;"_"&amp;ModelFactors!$C$7,'Utility-Scale Battery Storage'!$A$62:$AJ$76,MATCH($D42,'Utility-Scale Battery Storage'!$A$42:$AJ$42,0),0)*'FRED Graph_22Oct2023'!$D$312*ModelFactors!$D7</f>
        <v>38.635928671329793</v>
      </c>
      <c r="X42" s="16">
        <f>VLOOKUP($C$10&amp;"_"&amp;$C42&amp;"_"&amp;ModelFactors!$C$7,'Utility-Scale Battery Storage'!$A$62:$AJ$76,MATCH($D42,'Utility-Scale Battery Storage'!$A$42:$AJ$42,0),0)*'FRED Graph_22Oct2023'!$D$312*ModelFactors!$D7</f>
        <v>38.635928671329793</v>
      </c>
      <c r="Y42" s="16">
        <f>VLOOKUP($C$10&amp;"_"&amp;$C42&amp;"_"&amp;ModelFactors!$C$7,'Utility-Scale Battery Storage'!$A$62:$AJ$76,MATCH($D42,'Utility-Scale Battery Storage'!$A$42:$AJ$42,0),0)*'FRED Graph_22Oct2023'!$D$312*ModelFactors!$D7</f>
        <v>38.635928671329793</v>
      </c>
      <c r="Z42" s="16">
        <f>VLOOKUP($C$10&amp;"_"&amp;$C42&amp;"_"&amp;ModelFactors!$C$7,'Utility-Scale Battery Storage'!$A$62:$AJ$76,MATCH($D42,'Utility-Scale Battery Storage'!$A$42:$AJ$42,0),0)*'FRED Graph_22Oct2023'!$D$312*ModelFactors!$D7</f>
        <v>38.635928671329793</v>
      </c>
      <c r="AA42" s="16">
        <f>VLOOKUP($C$10&amp;"_"&amp;$C42&amp;"_"&amp;ModelFactors!$C$7,'Utility-Scale Battery Storage'!$A$62:$AJ$76,MATCH($D42,'Utility-Scale Battery Storage'!$A$42:$AJ$42,0),0)*'FRED Graph_22Oct2023'!$D$312*ModelFactors!$D7</f>
        <v>38.635928671329793</v>
      </c>
      <c r="AB42" s="16">
        <f>VLOOKUP($C$10&amp;"_"&amp;$C42&amp;"_"&amp;ModelFactors!$C$7,'Utility-Scale Battery Storage'!$A$62:$AJ$76,MATCH($D42,'Utility-Scale Battery Storage'!$A$42:$AJ$42,0),0)*'FRED Graph_22Oct2023'!$D$312*ModelFactors!$D7</f>
        <v>38.635928671329793</v>
      </c>
      <c r="AC42" s="16">
        <f>VLOOKUP($C$10&amp;"_"&amp;$C42&amp;"_"&amp;ModelFactors!$C$7,'Utility-Scale Battery Storage'!$A$62:$AJ$76,MATCH($D42,'Utility-Scale Battery Storage'!$A$42:$AJ$42,0),0)*'FRED Graph_22Oct2023'!$D$312*ModelFactors!$D7</f>
        <v>38.635928671329793</v>
      </c>
      <c r="AD42" s="16">
        <f>VLOOKUP($C$10&amp;"_"&amp;$C42&amp;"_"&amp;ModelFactors!$C$7,'Utility-Scale Battery Storage'!$A$62:$AJ$76,MATCH($D42,'Utility-Scale Battery Storage'!$A$42:$AJ$42,0),0)*'FRED Graph_22Oct2023'!$D$312*ModelFactors!$D7</f>
        <v>38.635928671329793</v>
      </c>
      <c r="AE42" s="16">
        <f>VLOOKUP($C$10&amp;"_"&amp;$C42&amp;"_"&amp;ModelFactors!$C$7,'Utility-Scale Battery Storage'!$A$62:$AJ$76,MATCH($D42,'Utility-Scale Battery Storage'!$A$42:$AJ$42,0),0)*'FRED Graph_22Oct2023'!$D$312*ModelFactors!$D7</f>
        <v>38.635928671329793</v>
      </c>
    </row>
    <row r="43" spans="2:31" x14ac:dyDescent="0.25">
      <c r="B43" s="27" t="s">
        <v>67</v>
      </c>
      <c r="C43" s="5" t="s">
        <v>73</v>
      </c>
      <c r="D43" s="15">
        <f>D42</f>
        <v>2035</v>
      </c>
      <c r="E43" s="15"/>
      <c r="F43" s="15"/>
      <c r="G43" s="16"/>
      <c r="H43" s="16"/>
      <c r="I43" s="16"/>
      <c r="J43" s="16"/>
      <c r="K43" s="16"/>
      <c r="L43" s="16">
        <f>VLOOKUP($C$10&amp;"_"&amp;$C43&amp;"_"&amp;ModelFactors!$C$7,'Utility-Scale Battery Storage'!$A$62:$AJ$76,MATCH($D43,'Utility-Scale Battery Storage'!$A$42:$AJ$42,0),0)*'FRED Graph_22Oct2023'!$D$312*ModelFactors!$D8</f>
        <v>38.939431645967105</v>
      </c>
      <c r="M43" s="16">
        <f>VLOOKUP($C$10&amp;"_"&amp;$C43&amp;"_"&amp;ModelFactors!$C$7,'Utility-Scale Battery Storage'!$A$62:$AJ$76,MATCH($D43,'Utility-Scale Battery Storage'!$A$42:$AJ$42,0),0)*'FRED Graph_22Oct2023'!$D$312*ModelFactors!$D8</f>
        <v>38.939431645967105</v>
      </c>
      <c r="N43" s="16">
        <f>VLOOKUP($C$10&amp;"_"&amp;$C43&amp;"_"&amp;ModelFactors!$C$7,'Utility-Scale Battery Storage'!$A$62:$AJ$76,MATCH($D43,'Utility-Scale Battery Storage'!$A$42:$AJ$42,0),0)*'FRED Graph_22Oct2023'!$D$312*ModelFactors!$D8</f>
        <v>38.939431645967105</v>
      </c>
      <c r="O43" s="16">
        <f>VLOOKUP($C$10&amp;"_"&amp;$C43&amp;"_"&amp;ModelFactors!$C$7,'Utility-Scale Battery Storage'!$A$62:$AJ$76,MATCH($D43,'Utility-Scale Battery Storage'!$A$42:$AJ$42,0),0)*'FRED Graph_22Oct2023'!$D$312*ModelFactors!$D8</f>
        <v>38.939431645967105</v>
      </c>
      <c r="P43" s="16">
        <f>VLOOKUP($C$10&amp;"_"&amp;$C43&amp;"_"&amp;ModelFactors!$C$7,'Utility-Scale Battery Storage'!$A$62:$AJ$76,MATCH($D43,'Utility-Scale Battery Storage'!$A$42:$AJ$42,0),0)*'FRED Graph_22Oct2023'!$D$312*ModelFactors!$D8</f>
        <v>38.939431645967105</v>
      </c>
      <c r="Q43" s="16">
        <f>VLOOKUP($C$10&amp;"_"&amp;$C43&amp;"_"&amp;ModelFactors!$C$7,'Utility-Scale Battery Storage'!$A$62:$AJ$76,MATCH($D43,'Utility-Scale Battery Storage'!$A$42:$AJ$42,0),0)*'FRED Graph_22Oct2023'!$D$312*ModelFactors!$D8</f>
        <v>38.939431645967105</v>
      </c>
      <c r="R43" s="16">
        <f>VLOOKUP($C$10&amp;"_"&amp;$C43&amp;"_"&amp;ModelFactors!$C$7,'Utility-Scale Battery Storage'!$A$62:$AJ$76,MATCH($D43,'Utility-Scale Battery Storage'!$A$42:$AJ$42,0),0)*'FRED Graph_22Oct2023'!$D$312*ModelFactors!$D8</f>
        <v>38.939431645967105</v>
      </c>
      <c r="S43" s="16">
        <f>VLOOKUP($C$10&amp;"_"&amp;$C43&amp;"_"&amp;ModelFactors!$C$7,'Utility-Scale Battery Storage'!$A$62:$AJ$76,MATCH($D43,'Utility-Scale Battery Storage'!$A$42:$AJ$42,0),0)*'FRED Graph_22Oct2023'!$D$312*ModelFactors!$D8</f>
        <v>38.939431645967105</v>
      </c>
      <c r="T43" s="16">
        <f>VLOOKUP($C$10&amp;"_"&amp;$C43&amp;"_"&amp;ModelFactors!$C$7,'Utility-Scale Battery Storage'!$A$62:$AJ$76,MATCH($D43,'Utility-Scale Battery Storage'!$A$42:$AJ$42,0),0)*'FRED Graph_22Oct2023'!$D$312*ModelFactors!$D8</f>
        <v>38.939431645967105</v>
      </c>
      <c r="U43" s="16">
        <f>VLOOKUP($C$10&amp;"_"&amp;$C43&amp;"_"&amp;ModelFactors!$C$7,'Utility-Scale Battery Storage'!$A$62:$AJ$76,MATCH($D43,'Utility-Scale Battery Storage'!$A$42:$AJ$42,0),0)*'FRED Graph_22Oct2023'!$D$312*ModelFactors!$D8</f>
        <v>38.939431645967105</v>
      </c>
      <c r="V43" s="16">
        <f>VLOOKUP($C$10&amp;"_"&amp;$C43&amp;"_"&amp;ModelFactors!$C$7,'Utility-Scale Battery Storage'!$A$62:$AJ$76,MATCH($D43,'Utility-Scale Battery Storage'!$A$42:$AJ$42,0),0)*'FRED Graph_22Oct2023'!$D$312*ModelFactors!$D8</f>
        <v>38.939431645967105</v>
      </c>
      <c r="W43" s="16">
        <f>VLOOKUP($C$10&amp;"_"&amp;$C43&amp;"_"&amp;ModelFactors!$C$7,'Utility-Scale Battery Storage'!$A$62:$AJ$76,MATCH($D43,'Utility-Scale Battery Storage'!$A$42:$AJ$42,0),0)*'FRED Graph_22Oct2023'!$D$312*ModelFactors!$D8</f>
        <v>38.939431645967105</v>
      </c>
      <c r="X43" s="16">
        <f>VLOOKUP($C$10&amp;"_"&amp;$C43&amp;"_"&amp;ModelFactors!$C$7,'Utility-Scale Battery Storage'!$A$62:$AJ$76,MATCH($D43,'Utility-Scale Battery Storage'!$A$42:$AJ$42,0),0)*'FRED Graph_22Oct2023'!$D$312*ModelFactors!$D8</f>
        <v>38.939431645967105</v>
      </c>
      <c r="Y43" s="16">
        <f>VLOOKUP($C$10&amp;"_"&amp;$C43&amp;"_"&amp;ModelFactors!$C$7,'Utility-Scale Battery Storage'!$A$62:$AJ$76,MATCH($D43,'Utility-Scale Battery Storage'!$A$42:$AJ$42,0),0)*'FRED Graph_22Oct2023'!$D$312*ModelFactors!$D8</f>
        <v>38.939431645967105</v>
      </c>
      <c r="Z43" s="16">
        <f>VLOOKUP($C$10&amp;"_"&amp;$C43&amp;"_"&amp;ModelFactors!$C$7,'Utility-Scale Battery Storage'!$A$62:$AJ$76,MATCH($D43,'Utility-Scale Battery Storage'!$A$42:$AJ$42,0),0)*'FRED Graph_22Oct2023'!$D$312*ModelFactors!$D8</f>
        <v>38.939431645967105</v>
      </c>
      <c r="AA43" s="16">
        <f>VLOOKUP($C$10&amp;"_"&amp;$C43&amp;"_"&amp;ModelFactors!$C$7,'Utility-Scale Battery Storage'!$A$62:$AJ$76,MATCH($D43,'Utility-Scale Battery Storage'!$A$42:$AJ$42,0),0)*'FRED Graph_22Oct2023'!$D$312*ModelFactors!$D8</f>
        <v>38.939431645967105</v>
      </c>
      <c r="AB43" s="16">
        <f>VLOOKUP($C$10&amp;"_"&amp;$C43&amp;"_"&amp;ModelFactors!$C$7,'Utility-Scale Battery Storage'!$A$62:$AJ$76,MATCH($D43,'Utility-Scale Battery Storage'!$A$42:$AJ$42,0),0)*'FRED Graph_22Oct2023'!$D$312*ModelFactors!$D8</f>
        <v>38.939431645967105</v>
      </c>
      <c r="AC43" s="16">
        <f>VLOOKUP($C$10&amp;"_"&amp;$C43&amp;"_"&amp;ModelFactors!$C$7,'Utility-Scale Battery Storage'!$A$62:$AJ$76,MATCH($D43,'Utility-Scale Battery Storage'!$A$42:$AJ$42,0),0)*'FRED Graph_22Oct2023'!$D$312*ModelFactors!$D8</f>
        <v>38.939431645967105</v>
      </c>
      <c r="AD43" s="16">
        <f>VLOOKUP($C$10&amp;"_"&amp;$C43&amp;"_"&amp;ModelFactors!$C$7,'Utility-Scale Battery Storage'!$A$62:$AJ$76,MATCH($D43,'Utility-Scale Battery Storage'!$A$42:$AJ$42,0),0)*'FRED Graph_22Oct2023'!$D$312*ModelFactors!$D8</f>
        <v>38.939431645967105</v>
      </c>
      <c r="AE43" s="16">
        <f>VLOOKUP($C$10&amp;"_"&amp;$C43&amp;"_"&amp;ModelFactors!$C$7,'Utility-Scale Battery Storage'!$A$62:$AJ$76,MATCH($D43,'Utility-Scale Battery Storage'!$A$42:$AJ$42,0),0)*'FRED Graph_22Oct2023'!$D$312*ModelFactors!$D8</f>
        <v>38.939431645967105</v>
      </c>
    </row>
    <row r="44" spans="2:31" x14ac:dyDescent="0.25">
      <c r="B44" s="27" t="s">
        <v>66</v>
      </c>
      <c r="C44" s="27" t="s">
        <v>74</v>
      </c>
      <c r="D44" s="15">
        <f>D43</f>
        <v>2035</v>
      </c>
      <c r="E44" s="15"/>
      <c r="F44" s="15"/>
      <c r="G44" s="16"/>
      <c r="H44" s="16"/>
      <c r="I44" s="16"/>
      <c r="J44" s="16"/>
      <c r="K44" s="16"/>
      <c r="L44" s="16">
        <f>VLOOKUP($C$10&amp;"_"&amp;$C44&amp;"_"&amp;ModelFactors!$C$7,'Utility-Scale Battery Storage'!$A$62:$AJ$76,MATCH($D44,'Utility-Scale Battery Storage'!$A$42:$AJ$42,0),0)*'FRED Graph_22Oct2023'!$D$312*ModelFactors!$D9</f>
        <v>84.440579556851532</v>
      </c>
      <c r="M44" s="16">
        <f>VLOOKUP($C$10&amp;"_"&amp;$C44&amp;"_"&amp;ModelFactors!$C$7,'Utility-Scale Battery Storage'!$A$62:$AJ$76,MATCH($D44,'Utility-Scale Battery Storage'!$A$42:$AJ$42,0),0)*'FRED Graph_22Oct2023'!$D$312*ModelFactors!$D9</f>
        <v>84.440579556851532</v>
      </c>
      <c r="N44" s="16">
        <f>VLOOKUP($C$10&amp;"_"&amp;$C44&amp;"_"&amp;ModelFactors!$C$7,'Utility-Scale Battery Storage'!$A$62:$AJ$76,MATCH($D44,'Utility-Scale Battery Storage'!$A$42:$AJ$42,0),0)*'FRED Graph_22Oct2023'!$D$312*ModelFactors!$D9</f>
        <v>84.440579556851532</v>
      </c>
      <c r="O44" s="16">
        <f>VLOOKUP($C$10&amp;"_"&amp;$C44&amp;"_"&amp;ModelFactors!$C$7,'Utility-Scale Battery Storage'!$A$62:$AJ$76,MATCH($D44,'Utility-Scale Battery Storage'!$A$42:$AJ$42,0),0)*'FRED Graph_22Oct2023'!$D$312*ModelFactors!$D9</f>
        <v>84.440579556851532</v>
      </c>
      <c r="P44" s="16">
        <f>VLOOKUP($C$10&amp;"_"&amp;$C44&amp;"_"&amp;ModelFactors!$C$7,'Utility-Scale Battery Storage'!$A$62:$AJ$76,MATCH($D44,'Utility-Scale Battery Storage'!$A$42:$AJ$42,0),0)*'FRED Graph_22Oct2023'!$D$312*ModelFactors!$D9</f>
        <v>84.440579556851532</v>
      </c>
      <c r="Q44" s="16">
        <f>VLOOKUP($C$10&amp;"_"&amp;$C44&amp;"_"&amp;ModelFactors!$C$7,'Utility-Scale Battery Storage'!$A$62:$AJ$76,MATCH($D44,'Utility-Scale Battery Storage'!$A$42:$AJ$42,0),0)*'FRED Graph_22Oct2023'!$D$312*ModelFactors!$D9</f>
        <v>84.440579556851532</v>
      </c>
      <c r="R44" s="16">
        <f>VLOOKUP($C$10&amp;"_"&amp;$C44&amp;"_"&amp;ModelFactors!$C$7,'Utility-Scale Battery Storage'!$A$62:$AJ$76,MATCH($D44,'Utility-Scale Battery Storage'!$A$42:$AJ$42,0),0)*'FRED Graph_22Oct2023'!$D$312*ModelFactors!$D9</f>
        <v>84.440579556851532</v>
      </c>
      <c r="S44" s="16">
        <f>VLOOKUP($C$10&amp;"_"&amp;$C44&amp;"_"&amp;ModelFactors!$C$7,'Utility-Scale Battery Storage'!$A$62:$AJ$76,MATCH($D44,'Utility-Scale Battery Storage'!$A$42:$AJ$42,0),0)*'FRED Graph_22Oct2023'!$D$312*ModelFactors!$D9</f>
        <v>84.440579556851532</v>
      </c>
      <c r="T44" s="16">
        <f>VLOOKUP($C$10&amp;"_"&amp;$C44&amp;"_"&amp;ModelFactors!$C$7,'Utility-Scale Battery Storage'!$A$62:$AJ$76,MATCH($D44,'Utility-Scale Battery Storage'!$A$42:$AJ$42,0),0)*'FRED Graph_22Oct2023'!$D$312*ModelFactors!$D9</f>
        <v>84.440579556851532</v>
      </c>
      <c r="U44" s="16">
        <f>VLOOKUP($C$10&amp;"_"&amp;$C44&amp;"_"&amp;ModelFactors!$C$7,'Utility-Scale Battery Storage'!$A$62:$AJ$76,MATCH($D44,'Utility-Scale Battery Storage'!$A$42:$AJ$42,0),0)*'FRED Graph_22Oct2023'!$D$312*ModelFactors!$D9</f>
        <v>84.440579556851532</v>
      </c>
      <c r="V44" s="16">
        <f>VLOOKUP($C$10&amp;"_"&amp;$C44&amp;"_"&amp;ModelFactors!$C$7,'Utility-Scale Battery Storage'!$A$62:$AJ$76,MATCH($D44,'Utility-Scale Battery Storage'!$A$42:$AJ$42,0),0)*'FRED Graph_22Oct2023'!$D$312*ModelFactors!$D9</f>
        <v>84.440579556851532</v>
      </c>
      <c r="W44" s="16">
        <f>VLOOKUP($C$10&amp;"_"&amp;$C44&amp;"_"&amp;ModelFactors!$C$7,'Utility-Scale Battery Storage'!$A$62:$AJ$76,MATCH($D44,'Utility-Scale Battery Storage'!$A$42:$AJ$42,0),0)*'FRED Graph_22Oct2023'!$D$312*ModelFactors!$D9</f>
        <v>84.440579556851532</v>
      </c>
      <c r="X44" s="16">
        <f>VLOOKUP($C$10&amp;"_"&amp;$C44&amp;"_"&amp;ModelFactors!$C$7,'Utility-Scale Battery Storage'!$A$62:$AJ$76,MATCH($D44,'Utility-Scale Battery Storage'!$A$42:$AJ$42,0),0)*'FRED Graph_22Oct2023'!$D$312*ModelFactors!$D9</f>
        <v>84.440579556851532</v>
      </c>
      <c r="Y44" s="16">
        <f>VLOOKUP($C$10&amp;"_"&amp;$C44&amp;"_"&amp;ModelFactors!$C$7,'Utility-Scale Battery Storage'!$A$62:$AJ$76,MATCH($D44,'Utility-Scale Battery Storage'!$A$42:$AJ$42,0),0)*'FRED Graph_22Oct2023'!$D$312*ModelFactors!$D9</f>
        <v>84.440579556851532</v>
      </c>
      <c r="Z44" s="16">
        <f>VLOOKUP($C$10&amp;"_"&amp;$C44&amp;"_"&amp;ModelFactors!$C$7,'Utility-Scale Battery Storage'!$A$62:$AJ$76,MATCH($D44,'Utility-Scale Battery Storage'!$A$42:$AJ$42,0),0)*'FRED Graph_22Oct2023'!$D$312*ModelFactors!$D9</f>
        <v>84.440579556851532</v>
      </c>
      <c r="AA44" s="16">
        <f>VLOOKUP($C$10&amp;"_"&amp;$C44&amp;"_"&amp;ModelFactors!$C$7,'Utility-Scale Battery Storage'!$A$62:$AJ$76,MATCH($D44,'Utility-Scale Battery Storage'!$A$42:$AJ$42,0),0)*'FRED Graph_22Oct2023'!$D$312*ModelFactors!$D9</f>
        <v>84.440579556851532</v>
      </c>
      <c r="AB44" s="16">
        <f>VLOOKUP($C$10&amp;"_"&amp;$C44&amp;"_"&amp;ModelFactors!$C$7,'Utility-Scale Battery Storage'!$A$62:$AJ$76,MATCH($D44,'Utility-Scale Battery Storage'!$A$42:$AJ$42,0),0)*'FRED Graph_22Oct2023'!$D$312*ModelFactors!$D9</f>
        <v>84.440579556851532</v>
      </c>
      <c r="AC44" s="16">
        <f>VLOOKUP($C$10&amp;"_"&amp;$C44&amp;"_"&amp;ModelFactors!$C$7,'Utility-Scale Battery Storage'!$A$62:$AJ$76,MATCH($D44,'Utility-Scale Battery Storage'!$A$42:$AJ$42,0),0)*'FRED Graph_22Oct2023'!$D$312*ModelFactors!$D9</f>
        <v>84.440579556851532</v>
      </c>
      <c r="AD44" s="16">
        <f>VLOOKUP($C$10&amp;"_"&amp;$C44&amp;"_"&amp;ModelFactors!$C$7,'Utility-Scale Battery Storage'!$A$62:$AJ$76,MATCH($D44,'Utility-Scale Battery Storage'!$A$42:$AJ$42,0),0)*'FRED Graph_22Oct2023'!$D$312*ModelFactors!$D9</f>
        <v>84.440579556851532</v>
      </c>
      <c r="AE44" s="16">
        <f>VLOOKUP($C$10&amp;"_"&amp;$C44&amp;"_"&amp;ModelFactors!$C$7,'Utility-Scale Battery Storage'!$A$62:$AJ$76,MATCH($D44,'Utility-Scale Battery Storage'!$A$42:$AJ$42,0),0)*'FRED Graph_22Oct2023'!$D$312*ModelFactors!$D9</f>
        <v>84.440579556851532</v>
      </c>
    </row>
    <row r="45" spans="2:31" x14ac:dyDescent="0.25">
      <c r="B45" s="27" t="s">
        <v>65</v>
      </c>
      <c r="C45" s="27" t="s">
        <v>74</v>
      </c>
      <c r="D45" s="15">
        <f>D44</f>
        <v>2035</v>
      </c>
      <c r="E45" s="15"/>
      <c r="F45" s="15"/>
      <c r="G45" s="16"/>
      <c r="H45" s="16"/>
      <c r="I45" s="16"/>
      <c r="J45" s="16"/>
      <c r="K45" s="16"/>
      <c r="L45" s="16">
        <f>VLOOKUP($C$10&amp;"_"&amp;$C45&amp;"_"&amp;ModelFactors!$C$7,'Utility-Scale Battery Storage'!$A$62:$AJ$76,MATCH($D45,'Utility-Scale Battery Storage'!$A$42:$AJ$42,0),0)*'FRED Graph_22Oct2023'!$D$312*ModelFactors!$D10</f>
        <v>85.103899113464664</v>
      </c>
      <c r="M45" s="16">
        <f>VLOOKUP($C$10&amp;"_"&amp;$C45&amp;"_"&amp;ModelFactors!$C$7,'Utility-Scale Battery Storage'!$A$62:$AJ$76,MATCH($D45,'Utility-Scale Battery Storage'!$A$42:$AJ$42,0),0)*'FRED Graph_22Oct2023'!$D$312*ModelFactors!$D10</f>
        <v>85.103899113464664</v>
      </c>
      <c r="N45" s="16">
        <f>VLOOKUP($C$10&amp;"_"&amp;$C45&amp;"_"&amp;ModelFactors!$C$7,'Utility-Scale Battery Storage'!$A$62:$AJ$76,MATCH($D45,'Utility-Scale Battery Storage'!$A$42:$AJ$42,0),0)*'FRED Graph_22Oct2023'!$D$312*ModelFactors!$D10</f>
        <v>85.103899113464664</v>
      </c>
      <c r="O45" s="16">
        <f>VLOOKUP($C$10&amp;"_"&amp;$C45&amp;"_"&amp;ModelFactors!$C$7,'Utility-Scale Battery Storage'!$A$62:$AJ$76,MATCH($D45,'Utility-Scale Battery Storage'!$A$42:$AJ$42,0),0)*'FRED Graph_22Oct2023'!$D$312*ModelFactors!$D10</f>
        <v>85.103899113464664</v>
      </c>
      <c r="P45" s="16">
        <f>VLOOKUP($C$10&amp;"_"&amp;$C45&amp;"_"&amp;ModelFactors!$C$7,'Utility-Scale Battery Storage'!$A$62:$AJ$76,MATCH($D45,'Utility-Scale Battery Storage'!$A$42:$AJ$42,0),0)*'FRED Graph_22Oct2023'!$D$312*ModelFactors!$D10</f>
        <v>85.103899113464664</v>
      </c>
      <c r="Q45" s="16">
        <f>VLOOKUP($C$10&amp;"_"&amp;$C45&amp;"_"&amp;ModelFactors!$C$7,'Utility-Scale Battery Storage'!$A$62:$AJ$76,MATCH($D45,'Utility-Scale Battery Storage'!$A$42:$AJ$42,0),0)*'FRED Graph_22Oct2023'!$D$312*ModelFactors!$D10</f>
        <v>85.103899113464664</v>
      </c>
      <c r="R45" s="16">
        <f>VLOOKUP($C$10&amp;"_"&amp;$C45&amp;"_"&amp;ModelFactors!$C$7,'Utility-Scale Battery Storage'!$A$62:$AJ$76,MATCH($D45,'Utility-Scale Battery Storage'!$A$42:$AJ$42,0),0)*'FRED Graph_22Oct2023'!$D$312*ModelFactors!$D10</f>
        <v>85.103899113464664</v>
      </c>
      <c r="S45" s="16">
        <f>VLOOKUP($C$10&amp;"_"&amp;$C45&amp;"_"&amp;ModelFactors!$C$7,'Utility-Scale Battery Storage'!$A$62:$AJ$76,MATCH($D45,'Utility-Scale Battery Storage'!$A$42:$AJ$42,0),0)*'FRED Graph_22Oct2023'!$D$312*ModelFactors!$D10</f>
        <v>85.103899113464664</v>
      </c>
      <c r="T45" s="16">
        <f>VLOOKUP($C$10&amp;"_"&amp;$C45&amp;"_"&amp;ModelFactors!$C$7,'Utility-Scale Battery Storage'!$A$62:$AJ$76,MATCH($D45,'Utility-Scale Battery Storage'!$A$42:$AJ$42,0),0)*'FRED Graph_22Oct2023'!$D$312*ModelFactors!$D10</f>
        <v>85.103899113464664</v>
      </c>
      <c r="U45" s="16">
        <f>VLOOKUP($C$10&amp;"_"&amp;$C45&amp;"_"&amp;ModelFactors!$C$7,'Utility-Scale Battery Storage'!$A$62:$AJ$76,MATCH($D45,'Utility-Scale Battery Storage'!$A$42:$AJ$42,0),0)*'FRED Graph_22Oct2023'!$D$312*ModelFactors!$D10</f>
        <v>85.103899113464664</v>
      </c>
      <c r="V45" s="16">
        <f>VLOOKUP($C$10&amp;"_"&amp;$C45&amp;"_"&amp;ModelFactors!$C$7,'Utility-Scale Battery Storage'!$A$62:$AJ$76,MATCH($D45,'Utility-Scale Battery Storage'!$A$42:$AJ$42,0),0)*'FRED Graph_22Oct2023'!$D$312*ModelFactors!$D10</f>
        <v>85.103899113464664</v>
      </c>
      <c r="W45" s="16">
        <f>VLOOKUP($C$10&amp;"_"&amp;$C45&amp;"_"&amp;ModelFactors!$C$7,'Utility-Scale Battery Storage'!$A$62:$AJ$76,MATCH($D45,'Utility-Scale Battery Storage'!$A$42:$AJ$42,0),0)*'FRED Graph_22Oct2023'!$D$312*ModelFactors!$D10</f>
        <v>85.103899113464664</v>
      </c>
      <c r="X45" s="16">
        <f>VLOOKUP($C$10&amp;"_"&amp;$C45&amp;"_"&amp;ModelFactors!$C$7,'Utility-Scale Battery Storage'!$A$62:$AJ$76,MATCH($D45,'Utility-Scale Battery Storage'!$A$42:$AJ$42,0),0)*'FRED Graph_22Oct2023'!$D$312*ModelFactors!$D10</f>
        <v>85.103899113464664</v>
      </c>
      <c r="Y45" s="16">
        <f>VLOOKUP($C$10&amp;"_"&amp;$C45&amp;"_"&amp;ModelFactors!$C$7,'Utility-Scale Battery Storage'!$A$62:$AJ$76,MATCH($D45,'Utility-Scale Battery Storage'!$A$42:$AJ$42,0),0)*'FRED Graph_22Oct2023'!$D$312*ModelFactors!$D10</f>
        <v>85.103899113464664</v>
      </c>
      <c r="Z45" s="16">
        <f>VLOOKUP($C$10&amp;"_"&amp;$C45&amp;"_"&amp;ModelFactors!$C$7,'Utility-Scale Battery Storage'!$A$62:$AJ$76,MATCH($D45,'Utility-Scale Battery Storage'!$A$42:$AJ$42,0),0)*'FRED Graph_22Oct2023'!$D$312*ModelFactors!$D10</f>
        <v>85.103899113464664</v>
      </c>
      <c r="AA45" s="16">
        <f>VLOOKUP($C$10&amp;"_"&amp;$C45&amp;"_"&amp;ModelFactors!$C$7,'Utility-Scale Battery Storage'!$A$62:$AJ$76,MATCH($D45,'Utility-Scale Battery Storage'!$A$42:$AJ$42,0),0)*'FRED Graph_22Oct2023'!$D$312*ModelFactors!$D10</f>
        <v>85.103899113464664</v>
      </c>
      <c r="AB45" s="16">
        <f>VLOOKUP($C$10&amp;"_"&amp;$C45&amp;"_"&amp;ModelFactors!$C$7,'Utility-Scale Battery Storage'!$A$62:$AJ$76,MATCH($D45,'Utility-Scale Battery Storage'!$A$42:$AJ$42,0),0)*'FRED Graph_22Oct2023'!$D$312*ModelFactors!$D10</f>
        <v>85.103899113464664</v>
      </c>
      <c r="AC45" s="16">
        <f>VLOOKUP($C$10&amp;"_"&amp;$C45&amp;"_"&amp;ModelFactors!$C$7,'Utility-Scale Battery Storage'!$A$62:$AJ$76,MATCH($D45,'Utility-Scale Battery Storage'!$A$42:$AJ$42,0),0)*'FRED Graph_22Oct2023'!$D$312*ModelFactors!$D10</f>
        <v>85.103899113464664</v>
      </c>
      <c r="AD45" s="16">
        <f>VLOOKUP($C$10&amp;"_"&amp;$C45&amp;"_"&amp;ModelFactors!$C$7,'Utility-Scale Battery Storage'!$A$62:$AJ$76,MATCH($D45,'Utility-Scale Battery Storage'!$A$42:$AJ$42,0),0)*'FRED Graph_22Oct2023'!$D$312*ModelFactors!$D10</f>
        <v>85.103899113464664</v>
      </c>
      <c r="AE45" s="16">
        <f>VLOOKUP($C$10&amp;"_"&amp;$C45&amp;"_"&amp;ModelFactors!$C$7,'Utility-Scale Battery Storage'!$A$62:$AJ$76,MATCH($D45,'Utility-Scale Battery Storage'!$A$42:$AJ$42,0),0)*'FRED Graph_22Oct2023'!$D$312*ModelFactors!$D10</f>
        <v>85.103899113464664</v>
      </c>
    </row>
    <row r="46" spans="2:31" x14ac:dyDescent="0.25">
      <c r="B46" s="27"/>
      <c r="C46" s="27"/>
      <c r="D46" s="15"/>
      <c r="E46" s="15"/>
      <c r="F46" s="15"/>
      <c r="G46" s="8"/>
      <c r="H46" s="8"/>
      <c r="I46" s="8"/>
      <c r="J46" s="8"/>
      <c r="K46" s="8"/>
      <c r="L46" s="8"/>
      <c r="M46" s="8"/>
      <c r="N46" s="8"/>
      <c r="O46" s="8"/>
      <c r="P46" s="8"/>
      <c r="Q46" s="8"/>
      <c r="R46" s="8"/>
      <c r="S46" s="8"/>
      <c r="T46" s="8"/>
      <c r="U46" s="8"/>
      <c r="V46" s="8"/>
      <c r="W46" s="8"/>
      <c r="X46" s="8"/>
      <c r="Y46" s="8"/>
      <c r="Z46" s="8"/>
      <c r="AA46" s="8"/>
      <c r="AB46" s="8"/>
      <c r="AC46" s="8"/>
      <c r="AD46" s="8"/>
      <c r="AE46" s="8"/>
    </row>
    <row r="47" spans="2:31" x14ac:dyDescent="0.25">
      <c r="B47" s="12" t="s">
        <v>82</v>
      </c>
      <c r="C47" s="15"/>
      <c r="D47" s="15" t="s">
        <v>81</v>
      </c>
      <c r="E47" s="15"/>
      <c r="F47" s="15"/>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row>
    <row r="48" spans="2:31" x14ac:dyDescent="0.25">
      <c r="B48" s="27" t="s">
        <v>68</v>
      </c>
      <c r="C48" s="5" t="s">
        <v>73</v>
      </c>
      <c r="D48" s="15">
        <v>2030</v>
      </c>
      <c r="E48" s="15"/>
      <c r="F48" s="15"/>
      <c r="G48" s="326">
        <f>G96</f>
        <v>1030</v>
      </c>
      <c r="H48" s="326">
        <f t="shared" ref="H48:AE48" si="1">G48</f>
        <v>1030</v>
      </c>
      <c r="I48" s="326">
        <f t="shared" si="1"/>
        <v>1030</v>
      </c>
      <c r="J48" s="326">
        <f t="shared" si="1"/>
        <v>1030</v>
      </c>
      <c r="K48" s="326">
        <f t="shared" si="1"/>
        <v>1030</v>
      </c>
      <c r="L48" s="326">
        <f t="shared" si="1"/>
        <v>1030</v>
      </c>
      <c r="M48" s="326">
        <f t="shared" si="1"/>
        <v>1030</v>
      </c>
      <c r="N48" s="326">
        <f t="shared" si="1"/>
        <v>1030</v>
      </c>
      <c r="O48" s="326">
        <f t="shared" si="1"/>
        <v>1030</v>
      </c>
      <c r="P48" s="326">
        <f t="shared" si="1"/>
        <v>1030</v>
      </c>
      <c r="Q48" s="326">
        <f t="shared" si="1"/>
        <v>1030</v>
      </c>
      <c r="R48" s="326">
        <f t="shared" si="1"/>
        <v>1030</v>
      </c>
      <c r="S48" s="326">
        <f t="shared" si="1"/>
        <v>1030</v>
      </c>
      <c r="T48" s="326">
        <f t="shared" si="1"/>
        <v>1030</v>
      </c>
      <c r="U48" s="326">
        <f t="shared" si="1"/>
        <v>1030</v>
      </c>
      <c r="V48" s="326">
        <f t="shared" si="1"/>
        <v>1030</v>
      </c>
      <c r="W48" s="326">
        <f t="shared" si="1"/>
        <v>1030</v>
      </c>
      <c r="X48" s="326">
        <f t="shared" si="1"/>
        <v>1030</v>
      </c>
      <c r="Y48" s="326">
        <f t="shared" si="1"/>
        <v>1030</v>
      </c>
      <c r="Z48" s="326">
        <f t="shared" si="1"/>
        <v>1030</v>
      </c>
      <c r="AA48" s="326">
        <f t="shared" si="1"/>
        <v>1030</v>
      </c>
      <c r="AB48" s="326">
        <f t="shared" si="1"/>
        <v>1030</v>
      </c>
      <c r="AC48" s="326">
        <f t="shared" si="1"/>
        <v>1030</v>
      </c>
      <c r="AD48" s="326">
        <f t="shared" si="1"/>
        <v>1030</v>
      </c>
      <c r="AE48" s="326">
        <f t="shared" si="1"/>
        <v>1030</v>
      </c>
    </row>
    <row r="49" spans="2:31" x14ac:dyDescent="0.25">
      <c r="B49" s="27" t="s">
        <v>67</v>
      </c>
      <c r="C49" s="5" t="s">
        <v>73</v>
      </c>
      <c r="D49" s="15">
        <f>D48</f>
        <v>2030</v>
      </c>
      <c r="E49" s="15"/>
      <c r="F49" s="15"/>
      <c r="G49" s="326">
        <f>G97</f>
        <v>430</v>
      </c>
      <c r="H49" s="326">
        <f t="shared" ref="H49:AE49" si="2">G49</f>
        <v>430</v>
      </c>
      <c r="I49" s="326">
        <f t="shared" si="2"/>
        <v>430</v>
      </c>
      <c r="J49" s="326">
        <f t="shared" si="2"/>
        <v>430</v>
      </c>
      <c r="K49" s="326">
        <f t="shared" si="2"/>
        <v>430</v>
      </c>
      <c r="L49" s="326">
        <f t="shared" si="2"/>
        <v>430</v>
      </c>
      <c r="M49" s="326">
        <f t="shared" si="2"/>
        <v>430</v>
      </c>
      <c r="N49" s="326">
        <f t="shared" si="2"/>
        <v>430</v>
      </c>
      <c r="O49" s="326">
        <f t="shared" si="2"/>
        <v>430</v>
      </c>
      <c r="P49" s="326">
        <f t="shared" si="2"/>
        <v>430</v>
      </c>
      <c r="Q49" s="326">
        <f t="shared" si="2"/>
        <v>430</v>
      </c>
      <c r="R49" s="326">
        <f t="shared" si="2"/>
        <v>430</v>
      </c>
      <c r="S49" s="326">
        <f t="shared" si="2"/>
        <v>430</v>
      </c>
      <c r="T49" s="326">
        <f t="shared" si="2"/>
        <v>430</v>
      </c>
      <c r="U49" s="326">
        <f t="shared" si="2"/>
        <v>430</v>
      </c>
      <c r="V49" s="326">
        <f t="shared" si="2"/>
        <v>430</v>
      </c>
      <c r="W49" s="326">
        <f t="shared" si="2"/>
        <v>430</v>
      </c>
      <c r="X49" s="326">
        <f t="shared" si="2"/>
        <v>430</v>
      </c>
      <c r="Y49" s="326">
        <f t="shared" si="2"/>
        <v>430</v>
      </c>
      <c r="Z49" s="326">
        <f t="shared" si="2"/>
        <v>430</v>
      </c>
      <c r="AA49" s="326">
        <f t="shared" si="2"/>
        <v>430</v>
      </c>
      <c r="AB49" s="326">
        <f t="shared" si="2"/>
        <v>430</v>
      </c>
      <c r="AC49" s="326">
        <f t="shared" si="2"/>
        <v>430</v>
      </c>
      <c r="AD49" s="326">
        <f t="shared" si="2"/>
        <v>430</v>
      </c>
      <c r="AE49" s="326">
        <f t="shared" si="2"/>
        <v>430</v>
      </c>
    </row>
    <row r="50" spans="2:31" x14ac:dyDescent="0.25">
      <c r="B50" s="27" t="s">
        <v>66</v>
      </c>
      <c r="C50" s="27" t="s">
        <v>74</v>
      </c>
      <c r="D50" s="15">
        <f>D49</f>
        <v>2030</v>
      </c>
      <c r="E50" s="15"/>
      <c r="F50" s="15"/>
      <c r="G50" s="326">
        <f>G98</f>
        <v>20</v>
      </c>
      <c r="H50" s="326">
        <f t="shared" ref="H50:AE50" si="3">G50</f>
        <v>20</v>
      </c>
      <c r="I50" s="326">
        <f t="shared" si="3"/>
        <v>20</v>
      </c>
      <c r="J50" s="326">
        <f t="shared" si="3"/>
        <v>20</v>
      </c>
      <c r="K50" s="326">
        <f t="shared" si="3"/>
        <v>20</v>
      </c>
      <c r="L50" s="326">
        <f t="shared" si="3"/>
        <v>20</v>
      </c>
      <c r="M50" s="326">
        <f t="shared" si="3"/>
        <v>20</v>
      </c>
      <c r="N50" s="326">
        <f t="shared" si="3"/>
        <v>20</v>
      </c>
      <c r="O50" s="326">
        <f t="shared" si="3"/>
        <v>20</v>
      </c>
      <c r="P50" s="326">
        <f t="shared" si="3"/>
        <v>20</v>
      </c>
      <c r="Q50" s="326">
        <f t="shared" si="3"/>
        <v>20</v>
      </c>
      <c r="R50" s="326">
        <f t="shared" si="3"/>
        <v>20</v>
      </c>
      <c r="S50" s="326">
        <f t="shared" si="3"/>
        <v>20</v>
      </c>
      <c r="T50" s="326">
        <f t="shared" si="3"/>
        <v>20</v>
      </c>
      <c r="U50" s="326">
        <f t="shared" si="3"/>
        <v>20</v>
      </c>
      <c r="V50" s="326">
        <f t="shared" si="3"/>
        <v>20</v>
      </c>
      <c r="W50" s="326">
        <f t="shared" si="3"/>
        <v>20</v>
      </c>
      <c r="X50" s="326">
        <f t="shared" si="3"/>
        <v>20</v>
      </c>
      <c r="Y50" s="326">
        <f t="shared" si="3"/>
        <v>20</v>
      </c>
      <c r="Z50" s="326">
        <f t="shared" si="3"/>
        <v>20</v>
      </c>
      <c r="AA50" s="326">
        <f t="shared" si="3"/>
        <v>20</v>
      </c>
      <c r="AB50" s="326">
        <f t="shared" si="3"/>
        <v>20</v>
      </c>
      <c r="AC50" s="326">
        <f t="shared" si="3"/>
        <v>20</v>
      </c>
      <c r="AD50" s="326">
        <f t="shared" si="3"/>
        <v>20</v>
      </c>
      <c r="AE50" s="326">
        <f t="shared" si="3"/>
        <v>20</v>
      </c>
    </row>
    <row r="51" spans="2:31" x14ac:dyDescent="0.25">
      <c r="B51" s="27" t="s">
        <v>65</v>
      </c>
      <c r="C51" s="27" t="s">
        <v>74</v>
      </c>
      <c r="D51" s="15">
        <f>D50</f>
        <v>2030</v>
      </c>
      <c r="E51" s="15"/>
      <c r="F51" s="15"/>
      <c r="G51" s="326">
        <f>G99</f>
        <v>20</v>
      </c>
      <c r="H51" s="326">
        <f t="shared" ref="H51:AE51" si="4">G51</f>
        <v>20</v>
      </c>
      <c r="I51" s="326">
        <f t="shared" si="4"/>
        <v>20</v>
      </c>
      <c r="J51" s="326">
        <f t="shared" si="4"/>
        <v>20</v>
      </c>
      <c r="K51" s="326">
        <f t="shared" si="4"/>
        <v>20</v>
      </c>
      <c r="L51" s="326">
        <f t="shared" si="4"/>
        <v>20</v>
      </c>
      <c r="M51" s="326">
        <f t="shared" si="4"/>
        <v>20</v>
      </c>
      <c r="N51" s="326">
        <f t="shared" si="4"/>
        <v>20</v>
      </c>
      <c r="O51" s="326">
        <f t="shared" si="4"/>
        <v>20</v>
      </c>
      <c r="P51" s="326">
        <f t="shared" si="4"/>
        <v>20</v>
      </c>
      <c r="Q51" s="326">
        <f t="shared" si="4"/>
        <v>20</v>
      </c>
      <c r="R51" s="326">
        <f t="shared" si="4"/>
        <v>20</v>
      </c>
      <c r="S51" s="326">
        <f t="shared" si="4"/>
        <v>20</v>
      </c>
      <c r="T51" s="326">
        <f t="shared" si="4"/>
        <v>20</v>
      </c>
      <c r="U51" s="326">
        <f t="shared" si="4"/>
        <v>20</v>
      </c>
      <c r="V51" s="326">
        <f t="shared" si="4"/>
        <v>20</v>
      </c>
      <c r="W51" s="326">
        <f t="shared" si="4"/>
        <v>20</v>
      </c>
      <c r="X51" s="326">
        <f t="shared" si="4"/>
        <v>20</v>
      </c>
      <c r="Y51" s="326">
        <f t="shared" si="4"/>
        <v>20</v>
      </c>
      <c r="Z51" s="326">
        <f t="shared" si="4"/>
        <v>20</v>
      </c>
      <c r="AA51" s="326">
        <f t="shared" si="4"/>
        <v>20</v>
      </c>
      <c r="AB51" s="326">
        <f t="shared" si="4"/>
        <v>20</v>
      </c>
      <c r="AC51" s="326">
        <f t="shared" si="4"/>
        <v>20</v>
      </c>
      <c r="AD51" s="326">
        <f t="shared" si="4"/>
        <v>20</v>
      </c>
      <c r="AE51" s="326">
        <f t="shared" si="4"/>
        <v>20</v>
      </c>
    </row>
    <row r="52" spans="2:31" x14ac:dyDescent="0.25">
      <c r="B52" s="27"/>
      <c r="C52" s="27"/>
      <c r="D52" s="15"/>
      <c r="E52" s="15"/>
      <c r="F52" s="15"/>
      <c r="G52" s="8"/>
      <c r="H52" s="8"/>
      <c r="I52" s="8"/>
      <c r="J52" s="8"/>
      <c r="K52" s="8"/>
      <c r="L52" s="8"/>
      <c r="M52" s="8"/>
      <c r="N52" s="8"/>
      <c r="O52" s="8"/>
      <c r="P52" s="8"/>
      <c r="Q52" s="8"/>
      <c r="R52" s="8"/>
      <c r="S52" s="8"/>
      <c r="T52" s="8"/>
      <c r="U52" s="8"/>
      <c r="V52" s="8"/>
      <c r="W52" s="8"/>
      <c r="X52" s="8"/>
      <c r="Y52" s="8"/>
      <c r="Z52" s="8"/>
      <c r="AA52" s="8"/>
      <c r="AB52" s="8"/>
      <c r="AC52" s="8"/>
      <c r="AD52" s="8"/>
      <c r="AE52" s="8"/>
    </row>
    <row r="53" spans="2:31" x14ac:dyDescent="0.25">
      <c r="B53" s="12" t="str">
        <f>B47</f>
        <v>Annual MW</v>
      </c>
      <c r="C53" s="15"/>
      <c r="D53" s="15" t="s">
        <v>81</v>
      </c>
      <c r="E53" s="15"/>
      <c r="F53" s="15"/>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row>
    <row r="54" spans="2:31" x14ac:dyDescent="0.25">
      <c r="B54" s="27" t="s">
        <v>68</v>
      </c>
      <c r="C54" s="5" t="s">
        <v>73</v>
      </c>
      <c r="D54" s="15">
        <f>1+D48</f>
        <v>2031</v>
      </c>
      <c r="E54" s="15"/>
      <c r="F54" s="15"/>
      <c r="G54" s="326"/>
      <c r="H54" s="326">
        <f>H96</f>
        <v>1050</v>
      </c>
      <c r="I54" s="326">
        <f t="shared" ref="I54:AE54" si="5">H54</f>
        <v>1050</v>
      </c>
      <c r="J54" s="326">
        <f t="shared" si="5"/>
        <v>1050</v>
      </c>
      <c r="K54" s="326">
        <f t="shared" si="5"/>
        <v>1050</v>
      </c>
      <c r="L54" s="326">
        <f t="shared" si="5"/>
        <v>1050</v>
      </c>
      <c r="M54" s="326">
        <f t="shared" si="5"/>
        <v>1050</v>
      </c>
      <c r="N54" s="326">
        <f t="shared" si="5"/>
        <v>1050</v>
      </c>
      <c r="O54" s="326">
        <f t="shared" si="5"/>
        <v>1050</v>
      </c>
      <c r="P54" s="326">
        <f t="shared" si="5"/>
        <v>1050</v>
      </c>
      <c r="Q54" s="326">
        <f t="shared" si="5"/>
        <v>1050</v>
      </c>
      <c r="R54" s="326">
        <f t="shared" si="5"/>
        <v>1050</v>
      </c>
      <c r="S54" s="326">
        <f t="shared" si="5"/>
        <v>1050</v>
      </c>
      <c r="T54" s="326">
        <f t="shared" si="5"/>
        <v>1050</v>
      </c>
      <c r="U54" s="326">
        <f t="shared" si="5"/>
        <v>1050</v>
      </c>
      <c r="V54" s="326">
        <f t="shared" si="5"/>
        <v>1050</v>
      </c>
      <c r="W54" s="326">
        <f t="shared" si="5"/>
        <v>1050</v>
      </c>
      <c r="X54" s="326">
        <f t="shared" si="5"/>
        <v>1050</v>
      </c>
      <c r="Y54" s="326">
        <f t="shared" si="5"/>
        <v>1050</v>
      </c>
      <c r="Z54" s="326">
        <f t="shared" si="5"/>
        <v>1050</v>
      </c>
      <c r="AA54" s="326">
        <f t="shared" si="5"/>
        <v>1050</v>
      </c>
      <c r="AB54" s="326">
        <f t="shared" si="5"/>
        <v>1050</v>
      </c>
      <c r="AC54" s="326">
        <f t="shared" si="5"/>
        <v>1050</v>
      </c>
      <c r="AD54" s="326">
        <f t="shared" si="5"/>
        <v>1050</v>
      </c>
      <c r="AE54" s="326">
        <f t="shared" si="5"/>
        <v>1050</v>
      </c>
    </row>
    <row r="55" spans="2:31" x14ac:dyDescent="0.25">
      <c r="B55" s="27" t="s">
        <v>67</v>
      </c>
      <c r="C55" s="5" t="s">
        <v>73</v>
      </c>
      <c r="D55" s="15">
        <f>D54</f>
        <v>2031</v>
      </c>
      <c r="E55" s="15"/>
      <c r="F55" s="15"/>
      <c r="G55" s="326"/>
      <c r="H55" s="326">
        <f>H97</f>
        <v>450</v>
      </c>
      <c r="I55" s="326">
        <f t="shared" ref="I55:AE55" si="6">H55</f>
        <v>450</v>
      </c>
      <c r="J55" s="326">
        <f t="shared" si="6"/>
        <v>450</v>
      </c>
      <c r="K55" s="326">
        <f t="shared" si="6"/>
        <v>450</v>
      </c>
      <c r="L55" s="326">
        <f t="shared" si="6"/>
        <v>450</v>
      </c>
      <c r="M55" s="326">
        <f t="shared" si="6"/>
        <v>450</v>
      </c>
      <c r="N55" s="326">
        <f t="shared" si="6"/>
        <v>450</v>
      </c>
      <c r="O55" s="326">
        <f t="shared" si="6"/>
        <v>450</v>
      </c>
      <c r="P55" s="326">
        <f t="shared" si="6"/>
        <v>450</v>
      </c>
      <c r="Q55" s="326">
        <f t="shared" si="6"/>
        <v>450</v>
      </c>
      <c r="R55" s="326">
        <f t="shared" si="6"/>
        <v>450</v>
      </c>
      <c r="S55" s="326">
        <f t="shared" si="6"/>
        <v>450</v>
      </c>
      <c r="T55" s="326">
        <f t="shared" si="6"/>
        <v>450</v>
      </c>
      <c r="U55" s="326">
        <f t="shared" si="6"/>
        <v>450</v>
      </c>
      <c r="V55" s="326">
        <f t="shared" si="6"/>
        <v>450</v>
      </c>
      <c r="W55" s="326">
        <f t="shared" si="6"/>
        <v>450</v>
      </c>
      <c r="X55" s="326">
        <f t="shared" si="6"/>
        <v>450</v>
      </c>
      <c r="Y55" s="326">
        <f t="shared" si="6"/>
        <v>450</v>
      </c>
      <c r="Z55" s="326">
        <f t="shared" si="6"/>
        <v>450</v>
      </c>
      <c r="AA55" s="326">
        <f t="shared" si="6"/>
        <v>450</v>
      </c>
      <c r="AB55" s="326">
        <f t="shared" si="6"/>
        <v>450</v>
      </c>
      <c r="AC55" s="326">
        <f t="shared" si="6"/>
        <v>450</v>
      </c>
      <c r="AD55" s="326">
        <f t="shared" si="6"/>
        <v>450</v>
      </c>
      <c r="AE55" s="326">
        <f t="shared" si="6"/>
        <v>450</v>
      </c>
    </row>
    <row r="56" spans="2:31" x14ac:dyDescent="0.25">
      <c r="B56" s="27" t="s">
        <v>66</v>
      </c>
      <c r="C56" s="27" t="s">
        <v>74</v>
      </c>
      <c r="D56" s="15">
        <f>D55</f>
        <v>2031</v>
      </c>
      <c r="E56" s="15"/>
      <c r="F56" s="15"/>
      <c r="G56" s="326"/>
      <c r="H56" s="326">
        <f>H98</f>
        <v>0</v>
      </c>
      <c r="I56" s="326">
        <f t="shared" ref="I56:AE56" si="7">H56</f>
        <v>0</v>
      </c>
      <c r="J56" s="326">
        <f t="shared" si="7"/>
        <v>0</v>
      </c>
      <c r="K56" s="326">
        <f t="shared" si="7"/>
        <v>0</v>
      </c>
      <c r="L56" s="326">
        <f t="shared" si="7"/>
        <v>0</v>
      </c>
      <c r="M56" s="326">
        <f t="shared" si="7"/>
        <v>0</v>
      </c>
      <c r="N56" s="326">
        <f t="shared" si="7"/>
        <v>0</v>
      </c>
      <c r="O56" s="326">
        <f t="shared" si="7"/>
        <v>0</v>
      </c>
      <c r="P56" s="326">
        <f t="shared" si="7"/>
        <v>0</v>
      </c>
      <c r="Q56" s="326">
        <f t="shared" si="7"/>
        <v>0</v>
      </c>
      <c r="R56" s="326">
        <f t="shared" si="7"/>
        <v>0</v>
      </c>
      <c r="S56" s="326">
        <f t="shared" si="7"/>
        <v>0</v>
      </c>
      <c r="T56" s="326">
        <f t="shared" si="7"/>
        <v>0</v>
      </c>
      <c r="U56" s="326">
        <f t="shared" si="7"/>
        <v>0</v>
      </c>
      <c r="V56" s="326">
        <f t="shared" si="7"/>
        <v>0</v>
      </c>
      <c r="W56" s="326">
        <f t="shared" si="7"/>
        <v>0</v>
      </c>
      <c r="X56" s="326">
        <f t="shared" si="7"/>
        <v>0</v>
      </c>
      <c r="Y56" s="326">
        <f t="shared" si="7"/>
        <v>0</v>
      </c>
      <c r="Z56" s="326">
        <f t="shared" si="7"/>
        <v>0</v>
      </c>
      <c r="AA56" s="326">
        <f t="shared" si="7"/>
        <v>0</v>
      </c>
      <c r="AB56" s="326">
        <f t="shared" si="7"/>
        <v>0</v>
      </c>
      <c r="AC56" s="326">
        <f t="shared" si="7"/>
        <v>0</v>
      </c>
      <c r="AD56" s="326">
        <f t="shared" si="7"/>
        <v>0</v>
      </c>
      <c r="AE56" s="326">
        <f t="shared" si="7"/>
        <v>0</v>
      </c>
    </row>
    <row r="57" spans="2:31" x14ac:dyDescent="0.25">
      <c r="B57" s="27" t="s">
        <v>65</v>
      </c>
      <c r="C57" s="27" t="s">
        <v>74</v>
      </c>
      <c r="D57" s="15">
        <f>D56</f>
        <v>2031</v>
      </c>
      <c r="E57" s="15"/>
      <c r="F57" s="15"/>
      <c r="G57" s="326"/>
      <c r="H57" s="326">
        <f>H99</f>
        <v>0</v>
      </c>
      <c r="I57" s="326">
        <f t="shared" ref="I57:AE57" si="8">H57</f>
        <v>0</v>
      </c>
      <c r="J57" s="326">
        <f t="shared" si="8"/>
        <v>0</v>
      </c>
      <c r="K57" s="326">
        <f t="shared" si="8"/>
        <v>0</v>
      </c>
      <c r="L57" s="326">
        <f t="shared" si="8"/>
        <v>0</v>
      </c>
      <c r="M57" s="326">
        <f t="shared" si="8"/>
        <v>0</v>
      </c>
      <c r="N57" s="326">
        <f t="shared" si="8"/>
        <v>0</v>
      </c>
      <c r="O57" s="326">
        <f t="shared" si="8"/>
        <v>0</v>
      </c>
      <c r="P57" s="326">
        <f t="shared" si="8"/>
        <v>0</v>
      </c>
      <c r="Q57" s="326">
        <f t="shared" si="8"/>
        <v>0</v>
      </c>
      <c r="R57" s="326">
        <f t="shared" si="8"/>
        <v>0</v>
      </c>
      <c r="S57" s="326">
        <f t="shared" si="8"/>
        <v>0</v>
      </c>
      <c r="T57" s="326">
        <f t="shared" si="8"/>
        <v>0</v>
      </c>
      <c r="U57" s="326">
        <f t="shared" si="8"/>
        <v>0</v>
      </c>
      <c r="V57" s="326">
        <f t="shared" si="8"/>
        <v>0</v>
      </c>
      <c r="W57" s="326">
        <f t="shared" si="8"/>
        <v>0</v>
      </c>
      <c r="X57" s="326">
        <f t="shared" si="8"/>
        <v>0</v>
      </c>
      <c r="Y57" s="326">
        <f t="shared" si="8"/>
        <v>0</v>
      </c>
      <c r="Z57" s="326">
        <f t="shared" si="8"/>
        <v>0</v>
      </c>
      <c r="AA57" s="326">
        <f t="shared" si="8"/>
        <v>0</v>
      </c>
      <c r="AB57" s="326">
        <f t="shared" si="8"/>
        <v>0</v>
      </c>
      <c r="AC57" s="326">
        <f t="shared" si="8"/>
        <v>0</v>
      </c>
      <c r="AD57" s="326">
        <f t="shared" si="8"/>
        <v>0</v>
      </c>
      <c r="AE57" s="326">
        <f t="shared" si="8"/>
        <v>0</v>
      </c>
    </row>
    <row r="58" spans="2:31" x14ac:dyDescent="0.25">
      <c r="B58" s="27"/>
      <c r="C58" s="27"/>
      <c r="D58" s="15"/>
      <c r="E58" s="15"/>
      <c r="F58" s="15"/>
      <c r="G58" s="8"/>
      <c r="H58" s="8"/>
      <c r="I58" s="8"/>
      <c r="J58" s="8"/>
      <c r="K58" s="8"/>
      <c r="L58" s="8"/>
      <c r="M58" s="8"/>
      <c r="N58" s="8"/>
      <c r="O58" s="8"/>
      <c r="P58" s="8"/>
      <c r="Q58" s="8"/>
      <c r="R58" s="8"/>
      <c r="S58" s="8"/>
      <c r="T58" s="8"/>
      <c r="U58" s="8"/>
      <c r="V58" s="8"/>
      <c r="W58" s="8"/>
      <c r="X58" s="8"/>
      <c r="Y58" s="8"/>
      <c r="Z58" s="8"/>
      <c r="AA58" s="8"/>
      <c r="AB58" s="8"/>
      <c r="AC58" s="8"/>
      <c r="AD58" s="8"/>
      <c r="AE58" s="8"/>
    </row>
    <row r="59" spans="2:31" x14ac:dyDescent="0.25">
      <c r="B59" s="12" t="str">
        <f>B53</f>
        <v>Annual MW</v>
      </c>
      <c r="C59" s="15"/>
      <c r="D59" s="15" t="s">
        <v>81</v>
      </c>
      <c r="E59" s="15"/>
      <c r="F59" s="15"/>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row>
    <row r="60" spans="2:31" x14ac:dyDescent="0.25">
      <c r="B60" s="27" t="s">
        <v>68</v>
      </c>
      <c r="C60" s="5" t="s">
        <v>73</v>
      </c>
      <c r="D60" s="15">
        <f>1+D54</f>
        <v>2032</v>
      </c>
      <c r="E60" s="15"/>
      <c r="F60" s="15"/>
      <c r="G60" s="326"/>
      <c r="H60" s="326"/>
      <c r="I60" s="326">
        <f>I96</f>
        <v>700</v>
      </c>
      <c r="J60" s="326">
        <f t="shared" ref="J60:AE60" si="9">I60</f>
        <v>700</v>
      </c>
      <c r="K60" s="326">
        <f t="shared" si="9"/>
        <v>700</v>
      </c>
      <c r="L60" s="326">
        <f t="shared" si="9"/>
        <v>700</v>
      </c>
      <c r="M60" s="326">
        <f t="shared" si="9"/>
        <v>700</v>
      </c>
      <c r="N60" s="326">
        <f t="shared" si="9"/>
        <v>700</v>
      </c>
      <c r="O60" s="326">
        <f t="shared" si="9"/>
        <v>700</v>
      </c>
      <c r="P60" s="326">
        <f t="shared" si="9"/>
        <v>700</v>
      </c>
      <c r="Q60" s="326">
        <f t="shared" si="9"/>
        <v>700</v>
      </c>
      <c r="R60" s="326">
        <f t="shared" si="9"/>
        <v>700</v>
      </c>
      <c r="S60" s="326">
        <f t="shared" si="9"/>
        <v>700</v>
      </c>
      <c r="T60" s="326">
        <f t="shared" si="9"/>
        <v>700</v>
      </c>
      <c r="U60" s="326">
        <f t="shared" si="9"/>
        <v>700</v>
      </c>
      <c r="V60" s="326">
        <f t="shared" si="9"/>
        <v>700</v>
      </c>
      <c r="W60" s="326">
        <f t="shared" si="9"/>
        <v>700</v>
      </c>
      <c r="X60" s="326">
        <f t="shared" si="9"/>
        <v>700</v>
      </c>
      <c r="Y60" s="326">
        <f t="shared" si="9"/>
        <v>700</v>
      </c>
      <c r="Z60" s="326">
        <f t="shared" si="9"/>
        <v>700</v>
      </c>
      <c r="AA60" s="326">
        <f t="shared" si="9"/>
        <v>700</v>
      </c>
      <c r="AB60" s="326">
        <f t="shared" si="9"/>
        <v>700</v>
      </c>
      <c r="AC60" s="326">
        <f t="shared" si="9"/>
        <v>700</v>
      </c>
      <c r="AD60" s="326">
        <f t="shared" si="9"/>
        <v>700</v>
      </c>
      <c r="AE60" s="326">
        <f t="shared" si="9"/>
        <v>700</v>
      </c>
    </row>
    <row r="61" spans="2:31" x14ac:dyDescent="0.25">
      <c r="B61" s="27" t="s">
        <v>67</v>
      </c>
      <c r="C61" s="5" t="s">
        <v>73</v>
      </c>
      <c r="D61" s="15">
        <f>D60</f>
        <v>2032</v>
      </c>
      <c r="E61" s="15"/>
      <c r="F61" s="15"/>
      <c r="G61" s="326"/>
      <c r="H61" s="326"/>
      <c r="I61" s="326">
        <f>I97</f>
        <v>300</v>
      </c>
      <c r="J61" s="326">
        <f t="shared" ref="J61:AE61" si="10">I61</f>
        <v>300</v>
      </c>
      <c r="K61" s="326">
        <f t="shared" si="10"/>
        <v>300</v>
      </c>
      <c r="L61" s="326">
        <f t="shared" si="10"/>
        <v>300</v>
      </c>
      <c r="M61" s="326">
        <f t="shared" si="10"/>
        <v>300</v>
      </c>
      <c r="N61" s="326">
        <f t="shared" si="10"/>
        <v>300</v>
      </c>
      <c r="O61" s="326">
        <f t="shared" si="10"/>
        <v>300</v>
      </c>
      <c r="P61" s="326">
        <f t="shared" si="10"/>
        <v>300</v>
      </c>
      <c r="Q61" s="326">
        <f t="shared" si="10"/>
        <v>300</v>
      </c>
      <c r="R61" s="326">
        <f t="shared" si="10"/>
        <v>300</v>
      </c>
      <c r="S61" s="326">
        <f t="shared" si="10"/>
        <v>300</v>
      </c>
      <c r="T61" s="326">
        <f t="shared" si="10"/>
        <v>300</v>
      </c>
      <c r="U61" s="326">
        <f t="shared" si="10"/>
        <v>300</v>
      </c>
      <c r="V61" s="326">
        <f t="shared" si="10"/>
        <v>300</v>
      </c>
      <c r="W61" s="326">
        <f t="shared" si="10"/>
        <v>300</v>
      </c>
      <c r="X61" s="326">
        <f t="shared" si="10"/>
        <v>300</v>
      </c>
      <c r="Y61" s="326">
        <f t="shared" si="10"/>
        <v>300</v>
      </c>
      <c r="Z61" s="326">
        <f t="shared" si="10"/>
        <v>300</v>
      </c>
      <c r="AA61" s="326">
        <f t="shared" si="10"/>
        <v>300</v>
      </c>
      <c r="AB61" s="326">
        <f t="shared" si="10"/>
        <v>300</v>
      </c>
      <c r="AC61" s="326">
        <f t="shared" si="10"/>
        <v>300</v>
      </c>
      <c r="AD61" s="326">
        <f t="shared" si="10"/>
        <v>300</v>
      </c>
      <c r="AE61" s="326">
        <f t="shared" si="10"/>
        <v>300</v>
      </c>
    </row>
    <row r="62" spans="2:31" x14ac:dyDescent="0.25">
      <c r="B62" s="27" t="s">
        <v>66</v>
      </c>
      <c r="C62" s="27" t="s">
        <v>74</v>
      </c>
      <c r="D62" s="15">
        <f>D61</f>
        <v>2032</v>
      </c>
      <c r="E62" s="15"/>
      <c r="F62" s="15"/>
      <c r="G62" s="326"/>
      <c r="H62" s="326"/>
      <c r="I62" s="326">
        <f>I98</f>
        <v>0</v>
      </c>
      <c r="J62" s="326">
        <f t="shared" ref="J62:AE62" si="11">I62</f>
        <v>0</v>
      </c>
      <c r="K62" s="326">
        <f t="shared" si="11"/>
        <v>0</v>
      </c>
      <c r="L62" s="326">
        <f t="shared" si="11"/>
        <v>0</v>
      </c>
      <c r="M62" s="326">
        <f t="shared" si="11"/>
        <v>0</v>
      </c>
      <c r="N62" s="326">
        <f t="shared" si="11"/>
        <v>0</v>
      </c>
      <c r="O62" s="326">
        <f t="shared" si="11"/>
        <v>0</v>
      </c>
      <c r="P62" s="326">
        <f t="shared" si="11"/>
        <v>0</v>
      </c>
      <c r="Q62" s="326">
        <f t="shared" si="11"/>
        <v>0</v>
      </c>
      <c r="R62" s="326">
        <f t="shared" si="11"/>
        <v>0</v>
      </c>
      <c r="S62" s="326">
        <f t="shared" si="11"/>
        <v>0</v>
      </c>
      <c r="T62" s="326">
        <f t="shared" si="11"/>
        <v>0</v>
      </c>
      <c r="U62" s="326">
        <f t="shared" si="11"/>
        <v>0</v>
      </c>
      <c r="V62" s="326">
        <f t="shared" si="11"/>
        <v>0</v>
      </c>
      <c r="W62" s="326">
        <f t="shared" si="11"/>
        <v>0</v>
      </c>
      <c r="X62" s="326">
        <f t="shared" si="11"/>
        <v>0</v>
      </c>
      <c r="Y62" s="326">
        <f t="shared" si="11"/>
        <v>0</v>
      </c>
      <c r="Z62" s="326">
        <f t="shared" si="11"/>
        <v>0</v>
      </c>
      <c r="AA62" s="326">
        <f t="shared" si="11"/>
        <v>0</v>
      </c>
      <c r="AB62" s="326">
        <f t="shared" si="11"/>
        <v>0</v>
      </c>
      <c r="AC62" s="326">
        <f t="shared" si="11"/>
        <v>0</v>
      </c>
      <c r="AD62" s="326">
        <f t="shared" si="11"/>
        <v>0</v>
      </c>
      <c r="AE62" s="326">
        <f t="shared" si="11"/>
        <v>0</v>
      </c>
    </row>
    <row r="63" spans="2:31" x14ac:dyDescent="0.25">
      <c r="B63" s="27" t="s">
        <v>65</v>
      </c>
      <c r="C63" s="27" t="s">
        <v>74</v>
      </c>
      <c r="D63" s="15">
        <f>D62</f>
        <v>2032</v>
      </c>
      <c r="E63" s="15"/>
      <c r="F63" s="15"/>
      <c r="G63" s="326"/>
      <c r="H63" s="326"/>
      <c r="I63" s="326">
        <f>I99</f>
        <v>0</v>
      </c>
      <c r="J63" s="326">
        <f t="shared" ref="J63:AE63" si="12">I63</f>
        <v>0</v>
      </c>
      <c r="K63" s="326">
        <f t="shared" si="12"/>
        <v>0</v>
      </c>
      <c r="L63" s="326">
        <f t="shared" si="12"/>
        <v>0</v>
      </c>
      <c r="M63" s="326">
        <f t="shared" si="12"/>
        <v>0</v>
      </c>
      <c r="N63" s="326">
        <f t="shared" si="12"/>
        <v>0</v>
      </c>
      <c r="O63" s="326">
        <f t="shared" si="12"/>
        <v>0</v>
      </c>
      <c r="P63" s="326">
        <f t="shared" si="12"/>
        <v>0</v>
      </c>
      <c r="Q63" s="326">
        <f t="shared" si="12"/>
        <v>0</v>
      </c>
      <c r="R63" s="326">
        <f t="shared" si="12"/>
        <v>0</v>
      </c>
      <c r="S63" s="326">
        <f t="shared" si="12"/>
        <v>0</v>
      </c>
      <c r="T63" s="326">
        <f t="shared" si="12"/>
        <v>0</v>
      </c>
      <c r="U63" s="326">
        <f t="shared" si="12"/>
        <v>0</v>
      </c>
      <c r="V63" s="326">
        <f t="shared" si="12"/>
        <v>0</v>
      </c>
      <c r="W63" s="326">
        <f t="shared" si="12"/>
        <v>0</v>
      </c>
      <c r="X63" s="326">
        <f t="shared" si="12"/>
        <v>0</v>
      </c>
      <c r="Y63" s="326">
        <f t="shared" si="12"/>
        <v>0</v>
      </c>
      <c r="Z63" s="326">
        <f t="shared" si="12"/>
        <v>0</v>
      </c>
      <c r="AA63" s="326">
        <f t="shared" si="12"/>
        <v>0</v>
      </c>
      <c r="AB63" s="326">
        <f t="shared" si="12"/>
        <v>0</v>
      </c>
      <c r="AC63" s="326">
        <f t="shared" si="12"/>
        <v>0</v>
      </c>
      <c r="AD63" s="326">
        <f t="shared" si="12"/>
        <v>0</v>
      </c>
      <c r="AE63" s="326">
        <f t="shared" si="12"/>
        <v>0</v>
      </c>
    </row>
    <row r="64" spans="2:31" x14ac:dyDescent="0.25">
      <c r="B64" s="27"/>
      <c r="C64" s="27"/>
      <c r="D64" s="15"/>
      <c r="E64" s="15"/>
      <c r="F64" s="15"/>
      <c r="G64" s="8"/>
      <c r="H64" s="8"/>
      <c r="I64" s="8"/>
      <c r="J64" s="8"/>
      <c r="K64" s="8"/>
      <c r="L64" s="8"/>
      <c r="M64" s="8"/>
      <c r="N64" s="8"/>
      <c r="O64" s="8"/>
      <c r="P64" s="8"/>
      <c r="Q64" s="8"/>
      <c r="R64" s="8"/>
      <c r="S64" s="8"/>
      <c r="T64" s="8"/>
      <c r="U64" s="8"/>
      <c r="V64" s="8"/>
      <c r="W64" s="8"/>
      <c r="X64" s="8"/>
      <c r="Y64" s="8"/>
      <c r="Z64" s="8"/>
      <c r="AA64" s="8"/>
      <c r="AB64" s="8"/>
      <c r="AC64" s="8"/>
      <c r="AD64" s="8"/>
      <c r="AE64" s="8"/>
    </row>
    <row r="65" spans="2:31" x14ac:dyDescent="0.25">
      <c r="B65" s="12" t="str">
        <f>B59</f>
        <v>Annual MW</v>
      </c>
      <c r="C65" s="15"/>
      <c r="D65" s="15" t="s">
        <v>81</v>
      </c>
      <c r="E65" s="15"/>
      <c r="F65" s="15"/>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row>
    <row r="66" spans="2:31" x14ac:dyDescent="0.25">
      <c r="B66" s="27" t="s">
        <v>68</v>
      </c>
      <c r="C66" s="5" t="s">
        <v>73</v>
      </c>
      <c r="D66" s="15">
        <f>1+D60</f>
        <v>2033</v>
      </c>
      <c r="E66" s="15"/>
      <c r="F66" s="15"/>
      <c r="G66" s="326"/>
      <c r="H66" s="326"/>
      <c r="I66" s="326"/>
      <c r="J66" s="326">
        <f>J96</f>
        <v>700</v>
      </c>
      <c r="K66" s="326">
        <f t="shared" ref="K66:AE66" si="13">J66</f>
        <v>700</v>
      </c>
      <c r="L66" s="326">
        <f t="shared" si="13"/>
        <v>700</v>
      </c>
      <c r="M66" s="326">
        <f t="shared" si="13"/>
        <v>700</v>
      </c>
      <c r="N66" s="326">
        <f t="shared" si="13"/>
        <v>700</v>
      </c>
      <c r="O66" s="326">
        <f t="shared" si="13"/>
        <v>700</v>
      </c>
      <c r="P66" s="326">
        <f t="shared" si="13"/>
        <v>700</v>
      </c>
      <c r="Q66" s="326">
        <f t="shared" si="13"/>
        <v>700</v>
      </c>
      <c r="R66" s="326">
        <f t="shared" si="13"/>
        <v>700</v>
      </c>
      <c r="S66" s="326">
        <f t="shared" si="13"/>
        <v>700</v>
      </c>
      <c r="T66" s="326">
        <f t="shared" si="13"/>
        <v>700</v>
      </c>
      <c r="U66" s="326">
        <f t="shared" si="13"/>
        <v>700</v>
      </c>
      <c r="V66" s="326">
        <f t="shared" si="13"/>
        <v>700</v>
      </c>
      <c r="W66" s="326">
        <f t="shared" si="13"/>
        <v>700</v>
      </c>
      <c r="X66" s="326">
        <f t="shared" si="13"/>
        <v>700</v>
      </c>
      <c r="Y66" s="326">
        <f t="shared" si="13"/>
        <v>700</v>
      </c>
      <c r="Z66" s="326">
        <f t="shared" si="13"/>
        <v>700</v>
      </c>
      <c r="AA66" s="326">
        <f t="shared" si="13"/>
        <v>700</v>
      </c>
      <c r="AB66" s="326">
        <f t="shared" si="13"/>
        <v>700</v>
      </c>
      <c r="AC66" s="326">
        <f t="shared" si="13"/>
        <v>700</v>
      </c>
      <c r="AD66" s="326">
        <f t="shared" si="13"/>
        <v>700</v>
      </c>
      <c r="AE66" s="326">
        <f t="shared" si="13"/>
        <v>700</v>
      </c>
    </row>
    <row r="67" spans="2:31" x14ac:dyDescent="0.25">
      <c r="B67" s="27" t="s">
        <v>67</v>
      </c>
      <c r="C67" s="5" t="s">
        <v>73</v>
      </c>
      <c r="D67" s="15">
        <f>D66</f>
        <v>2033</v>
      </c>
      <c r="E67" s="15"/>
      <c r="F67" s="15"/>
      <c r="G67" s="326"/>
      <c r="H67" s="326"/>
      <c r="I67" s="326"/>
      <c r="J67" s="326">
        <f>J97</f>
        <v>300</v>
      </c>
      <c r="K67" s="326">
        <f t="shared" ref="K67:AE67" si="14">J67</f>
        <v>300</v>
      </c>
      <c r="L67" s="326">
        <f t="shared" si="14"/>
        <v>300</v>
      </c>
      <c r="M67" s="326">
        <f t="shared" si="14"/>
        <v>300</v>
      </c>
      <c r="N67" s="326">
        <f t="shared" si="14"/>
        <v>300</v>
      </c>
      <c r="O67" s="326">
        <f t="shared" si="14"/>
        <v>300</v>
      </c>
      <c r="P67" s="326">
        <f t="shared" si="14"/>
        <v>300</v>
      </c>
      <c r="Q67" s="326">
        <f t="shared" si="14"/>
        <v>300</v>
      </c>
      <c r="R67" s="326">
        <f t="shared" si="14"/>
        <v>300</v>
      </c>
      <c r="S67" s="326">
        <f t="shared" si="14"/>
        <v>300</v>
      </c>
      <c r="T67" s="326">
        <f t="shared" si="14"/>
        <v>300</v>
      </c>
      <c r="U67" s="326">
        <f t="shared" si="14"/>
        <v>300</v>
      </c>
      <c r="V67" s="326">
        <f t="shared" si="14"/>
        <v>300</v>
      </c>
      <c r="W67" s="326">
        <f t="shared" si="14"/>
        <v>300</v>
      </c>
      <c r="X67" s="326">
        <f t="shared" si="14"/>
        <v>300</v>
      </c>
      <c r="Y67" s="326">
        <f t="shared" si="14"/>
        <v>300</v>
      </c>
      <c r="Z67" s="326">
        <f t="shared" si="14"/>
        <v>300</v>
      </c>
      <c r="AA67" s="326">
        <f t="shared" si="14"/>
        <v>300</v>
      </c>
      <c r="AB67" s="326">
        <f t="shared" si="14"/>
        <v>300</v>
      </c>
      <c r="AC67" s="326">
        <f t="shared" si="14"/>
        <v>300</v>
      </c>
      <c r="AD67" s="326">
        <f t="shared" si="14"/>
        <v>300</v>
      </c>
      <c r="AE67" s="326">
        <f t="shared" si="14"/>
        <v>300</v>
      </c>
    </row>
    <row r="68" spans="2:31" x14ac:dyDescent="0.25">
      <c r="B68" s="27" t="s">
        <v>66</v>
      </c>
      <c r="C68" s="27" t="s">
        <v>74</v>
      </c>
      <c r="D68" s="15">
        <f>D67</f>
        <v>2033</v>
      </c>
      <c r="E68" s="15"/>
      <c r="F68" s="15"/>
      <c r="G68" s="326"/>
      <c r="H68" s="326"/>
      <c r="I68" s="326"/>
      <c r="J68" s="326">
        <f>J98</f>
        <v>0</v>
      </c>
      <c r="K68" s="326">
        <f t="shared" ref="K68:AE68" si="15">J68</f>
        <v>0</v>
      </c>
      <c r="L68" s="326">
        <f t="shared" si="15"/>
        <v>0</v>
      </c>
      <c r="M68" s="326">
        <f t="shared" si="15"/>
        <v>0</v>
      </c>
      <c r="N68" s="326">
        <f t="shared" si="15"/>
        <v>0</v>
      </c>
      <c r="O68" s="326">
        <f t="shared" si="15"/>
        <v>0</v>
      </c>
      <c r="P68" s="326">
        <f t="shared" si="15"/>
        <v>0</v>
      </c>
      <c r="Q68" s="326">
        <f t="shared" si="15"/>
        <v>0</v>
      </c>
      <c r="R68" s="326">
        <f t="shared" si="15"/>
        <v>0</v>
      </c>
      <c r="S68" s="326">
        <f t="shared" si="15"/>
        <v>0</v>
      </c>
      <c r="T68" s="326">
        <f t="shared" si="15"/>
        <v>0</v>
      </c>
      <c r="U68" s="326">
        <f t="shared" si="15"/>
        <v>0</v>
      </c>
      <c r="V68" s="326">
        <f t="shared" si="15"/>
        <v>0</v>
      </c>
      <c r="W68" s="326">
        <f t="shared" si="15"/>
        <v>0</v>
      </c>
      <c r="X68" s="326">
        <f t="shared" si="15"/>
        <v>0</v>
      </c>
      <c r="Y68" s="326">
        <f t="shared" si="15"/>
        <v>0</v>
      </c>
      <c r="Z68" s="326">
        <f t="shared" si="15"/>
        <v>0</v>
      </c>
      <c r="AA68" s="326">
        <f t="shared" si="15"/>
        <v>0</v>
      </c>
      <c r="AB68" s="326">
        <f t="shared" si="15"/>
        <v>0</v>
      </c>
      <c r="AC68" s="326">
        <f t="shared" si="15"/>
        <v>0</v>
      </c>
      <c r="AD68" s="326">
        <f t="shared" si="15"/>
        <v>0</v>
      </c>
      <c r="AE68" s="326">
        <f t="shared" si="15"/>
        <v>0</v>
      </c>
    </row>
    <row r="69" spans="2:31" x14ac:dyDescent="0.25">
      <c r="B69" s="27" t="s">
        <v>65</v>
      </c>
      <c r="C69" s="27" t="s">
        <v>74</v>
      </c>
      <c r="D69" s="15">
        <f>D68</f>
        <v>2033</v>
      </c>
      <c r="E69" s="15"/>
      <c r="F69" s="15"/>
      <c r="G69" s="326"/>
      <c r="H69" s="326"/>
      <c r="I69" s="326"/>
      <c r="J69" s="326">
        <f>J99</f>
        <v>0</v>
      </c>
      <c r="K69" s="326">
        <f t="shared" ref="K69:AE69" si="16">J69</f>
        <v>0</v>
      </c>
      <c r="L69" s="326">
        <f t="shared" si="16"/>
        <v>0</v>
      </c>
      <c r="M69" s="326">
        <f t="shared" si="16"/>
        <v>0</v>
      </c>
      <c r="N69" s="326">
        <f t="shared" si="16"/>
        <v>0</v>
      </c>
      <c r="O69" s="326">
        <f t="shared" si="16"/>
        <v>0</v>
      </c>
      <c r="P69" s="326">
        <f t="shared" si="16"/>
        <v>0</v>
      </c>
      <c r="Q69" s="326">
        <f t="shared" si="16"/>
        <v>0</v>
      </c>
      <c r="R69" s="326">
        <f t="shared" si="16"/>
        <v>0</v>
      </c>
      <c r="S69" s="326">
        <f t="shared" si="16"/>
        <v>0</v>
      </c>
      <c r="T69" s="326">
        <f t="shared" si="16"/>
        <v>0</v>
      </c>
      <c r="U69" s="326">
        <f t="shared" si="16"/>
        <v>0</v>
      </c>
      <c r="V69" s="326">
        <f t="shared" si="16"/>
        <v>0</v>
      </c>
      <c r="W69" s="326">
        <f t="shared" si="16"/>
        <v>0</v>
      </c>
      <c r="X69" s="326">
        <f t="shared" si="16"/>
        <v>0</v>
      </c>
      <c r="Y69" s="326">
        <f t="shared" si="16"/>
        <v>0</v>
      </c>
      <c r="Z69" s="326">
        <f t="shared" si="16"/>
        <v>0</v>
      </c>
      <c r="AA69" s="326">
        <f t="shared" si="16"/>
        <v>0</v>
      </c>
      <c r="AB69" s="326">
        <f t="shared" si="16"/>
        <v>0</v>
      </c>
      <c r="AC69" s="326">
        <f t="shared" si="16"/>
        <v>0</v>
      </c>
      <c r="AD69" s="326">
        <f t="shared" si="16"/>
        <v>0</v>
      </c>
      <c r="AE69" s="326">
        <f t="shared" si="16"/>
        <v>0</v>
      </c>
    </row>
    <row r="70" spans="2:31" x14ac:dyDescent="0.25">
      <c r="B70" s="27"/>
      <c r="C70" s="27"/>
      <c r="D70" s="15"/>
      <c r="E70" s="15"/>
      <c r="F70" s="15"/>
      <c r="G70" s="8"/>
      <c r="H70" s="8"/>
      <c r="I70" s="8"/>
      <c r="J70" s="8"/>
      <c r="K70" s="8"/>
      <c r="L70" s="8"/>
      <c r="M70" s="8"/>
      <c r="N70" s="8"/>
      <c r="O70" s="8"/>
      <c r="P70" s="8"/>
      <c r="Q70" s="8"/>
      <c r="R70" s="8"/>
      <c r="S70" s="8"/>
      <c r="T70" s="8"/>
      <c r="U70" s="8"/>
      <c r="V70" s="8"/>
      <c r="W70" s="8"/>
      <c r="X70" s="8"/>
      <c r="Y70" s="8"/>
      <c r="Z70" s="8"/>
      <c r="AA70" s="8"/>
      <c r="AB70" s="8"/>
      <c r="AC70" s="8"/>
      <c r="AD70" s="8"/>
      <c r="AE70" s="8"/>
    </row>
    <row r="71" spans="2:31" x14ac:dyDescent="0.25">
      <c r="B71" s="12" t="str">
        <f>B65</f>
        <v>Annual MW</v>
      </c>
      <c r="C71" s="15"/>
      <c r="D71" s="15" t="s">
        <v>81</v>
      </c>
      <c r="E71" s="15"/>
      <c r="F71" s="15"/>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row>
    <row r="72" spans="2:31" x14ac:dyDescent="0.25">
      <c r="B72" s="27" t="s">
        <v>68</v>
      </c>
      <c r="C72" s="5" t="s">
        <v>73</v>
      </c>
      <c r="D72" s="15">
        <f>1+D66</f>
        <v>2034</v>
      </c>
      <c r="E72" s="15"/>
      <c r="F72" s="15"/>
      <c r="G72" s="326"/>
      <c r="H72" s="326"/>
      <c r="I72" s="326"/>
      <c r="J72" s="326"/>
      <c r="K72" s="326">
        <f>K96</f>
        <v>875</v>
      </c>
      <c r="L72" s="326">
        <f t="shared" ref="L72:AE72" si="17">K72</f>
        <v>875</v>
      </c>
      <c r="M72" s="326">
        <f t="shared" si="17"/>
        <v>875</v>
      </c>
      <c r="N72" s="326">
        <f t="shared" si="17"/>
        <v>875</v>
      </c>
      <c r="O72" s="326">
        <f t="shared" si="17"/>
        <v>875</v>
      </c>
      <c r="P72" s="326">
        <f t="shared" si="17"/>
        <v>875</v>
      </c>
      <c r="Q72" s="326">
        <f t="shared" si="17"/>
        <v>875</v>
      </c>
      <c r="R72" s="326">
        <f t="shared" si="17"/>
        <v>875</v>
      </c>
      <c r="S72" s="326">
        <f t="shared" si="17"/>
        <v>875</v>
      </c>
      <c r="T72" s="326">
        <f t="shared" si="17"/>
        <v>875</v>
      </c>
      <c r="U72" s="326">
        <f t="shared" si="17"/>
        <v>875</v>
      </c>
      <c r="V72" s="326">
        <f t="shared" si="17"/>
        <v>875</v>
      </c>
      <c r="W72" s="326">
        <f t="shared" si="17"/>
        <v>875</v>
      </c>
      <c r="X72" s="326">
        <f t="shared" si="17"/>
        <v>875</v>
      </c>
      <c r="Y72" s="326">
        <f t="shared" si="17"/>
        <v>875</v>
      </c>
      <c r="Z72" s="326">
        <f t="shared" si="17"/>
        <v>875</v>
      </c>
      <c r="AA72" s="326">
        <f t="shared" si="17"/>
        <v>875</v>
      </c>
      <c r="AB72" s="326">
        <f t="shared" si="17"/>
        <v>875</v>
      </c>
      <c r="AC72" s="326">
        <f t="shared" si="17"/>
        <v>875</v>
      </c>
      <c r="AD72" s="326">
        <f t="shared" si="17"/>
        <v>875</v>
      </c>
      <c r="AE72" s="326">
        <f t="shared" si="17"/>
        <v>875</v>
      </c>
    </row>
    <row r="73" spans="2:31" x14ac:dyDescent="0.25">
      <c r="B73" s="27" t="s">
        <v>67</v>
      </c>
      <c r="C73" s="5" t="s">
        <v>73</v>
      </c>
      <c r="D73" s="15">
        <f>D72</f>
        <v>2034</v>
      </c>
      <c r="E73" s="15"/>
      <c r="F73" s="15"/>
      <c r="G73" s="326"/>
      <c r="H73" s="326"/>
      <c r="I73" s="326"/>
      <c r="J73" s="326"/>
      <c r="K73" s="326">
        <f>K97</f>
        <v>375</v>
      </c>
      <c r="L73" s="326">
        <f t="shared" ref="L73:AE73" si="18">K73</f>
        <v>375</v>
      </c>
      <c r="M73" s="326">
        <f t="shared" si="18"/>
        <v>375</v>
      </c>
      <c r="N73" s="326">
        <f t="shared" si="18"/>
        <v>375</v>
      </c>
      <c r="O73" s="326">
        <f t="shared" si="18"/>
        <v>375</v>
      </c>
      <c r="P73" s="326">
        <f t="shared" si="18"/>
        <v>375</v>
      </c>
      <c r="Q73" s="326">
        <f t="shared" si="18"/>
        <v>375</v>
      </c>
      <c r="R73" s="326">
        <f t="shared" si="18"/>
        <v>375</v>
      </c>
      <c r="S73" s="326">
        <f t="shared" si="18"/>
        <v>375</v>
      </c>
      <c r="T73" s="326">
        <f t="shared" si="18"/>
        <v>375</v>
      </c>
      <c r="U73" s="326">
        <f t="shared" si="18"/>
        <v>375</v>
      </c>
      <c r="V73" s="326">
        <f t="shared" si="18"/>
        <v>375</v>
      </c>
      <c r="W73" s="326">
        <f t="shared" si="18"/>
        <v>375</v>
      </c>
      <c r="X73" s="326">
        <f t="shared" si="18"/>
        <v>375</v>
      </c>
      <c r="Y73" s="326">
        <f t="shared" si="18"/>
        <v>375</v>
      </c>
      <c r="Z73" s="326">
        <f t="shared" si="18"/>
        <v>375</v>
      </c>
      <c r="AA73" s="326">
        <f t="shared" si="18"/>
        <v>375</v>
      </c>
      <c r="AB73" s="326">
        <f t="shared" si="18"/>
        <v>375</v>
      </c>
      <c r="AC73" s="326">
        <f t="shared" si="18"/>
        <v>375</v>
      </c>
      <c r="AD73" s="326">
        <f t="shared" si="18"/>
        <v>375</v>
      </c>
      <c r="AE73" s="326">
        <f t="shared" si="18"/>
        <v>375</v>
      </c>
    </row>
    <row r="74" spans="2:31" x14ac:dyDescent="0.25">
      <c r="B74" s="27" t="s">
        <v>66</v>
      </c>
      <c r="C74" s="27" t="s">
        <v>74</v>
      </c>
      <c r="D74" s="15">
        <f>D73</f>
        <v>2034</v>
      </c>
      <c r="E74" s="15"/>
      <c r="F74" s="15"/>
      <c r="G74" s="326"/>
      <c r="H74" s="326"/>
      <c r="I74" s="326"/>
      <c r="J74" s="326"/>
      <c r="K74" s="326">
        <f>K98</f>
        <v>0</v>
      </c>
      <c r="L74" s="326">
        <f t="shared" ref="L74:AE74" si="19">K74</f>
        <v>0</v>
      </c>
      <c r="M74" s="326">
        <f t="shared" si="19"/>
        <v>0</v>
      </c>
      <c r="N74" s="326">
        <f t="shared" si="19"/>
        <v>0</v>
      </c>
      <c r="O74" s="326">
        <f t="shared" si="19"/>
        <v>0</v>
      </c>
      <c r="P74" s="326">
        <f t="shared" si="19"/>
        <v>0</v>
      </c>
      <c r="Q74" s="326">
        <f t="shared" si="19"/>
        <v>0</v>
      </c>
      <c r="R74" s="326">
        <f t="shared" si="19"/>
        <v>0</v>
      </c>
      <c r="S74" s="326">
        <f t="shared" si="19"/>
        <v>0</v>
      </c>
      <c r="T74" s="326">
        <f t="shared" si="19"/>
        <v>0</v>
      </c>
      <c r="U74" s="326">
        <f t="shared" si="19"/>
        <v>0</v>
      </c>
      <c r="V74" s="326">
        <f t="shared" si="19"/>
        <v>0</v>
      </c>
      <c r="W74" s="326">
        <f t="shared" si="19"/>
        <v>0</v>
      </c>
      <c r="X74" s="326">
        <f t="shared" si="19"/>
        <v>0</v>
      </c>
      <c r="Y74" s="326">
        <f t="shared" si="19"/>
        <v>0</v>
      </c>
      <c r="Z74" s="326">
        <f t="shared" si="19"/>
        <v>0</v>
      </c>
      <c r="AA74" s="326">
        <f t="shared" si="19"/>
        <v>0</v>
      </c>
      <c r="AB74" s="326">
        <f t="shared" si="19"/>
        <v>0</v>
      </c>
      <c r="AC74" s="326">
        <f t="shared" si="19"/>
        <v>0</v>
      </c>
      <c r="AD74" s="326">
        <f t="shared" si="19"/>
        <v>0</v>
      </c>
      <c r="AE74" s="326">
        <f t="shared" si="19"/>
        <v>0</v>
      </c>
    </row>
    <row r="75" spans="2:31" x14ac:dyDescent="0.25">
      <c r="B75" s="27" t="s">
        <v>65</v>
      </c>
      <c r="C75" s="27" t="s">
        <v>74</v>
      </c>
      <c r="D75" s="15">
        <f>D74</f>
        <v>2034</v>
      </c>
      <c r="E75" s="15"/>
      <c r="F75" s="15"/>
      <c r="G75" s="326"/>
      <c r="H75" s="326"/>
      <c r="I75" s="326"/>
      <c r="J75" s="326"/>
      <c r="K75" s="326">
        <f>K99</f>
        <v>0</v>
      </c>
      <c r="L75" s="326">
        <f t="shared" ref="L75:AE75" si="20">K75</f>
        <v>0</v>
      </c>
      <c r="M75" s="326">
        <f t="shared" si="20"/>
        <v>0</v>
      </c>
      <c r="N75" s="326">
        <f t="shared" si="20"/>
        <v>0</v>
      </c>
      <c r="O75" s="326">
        <f t="shared" si="20"/>
        <v>0</v>
      </c>
      <c r="P75" s="326">
        <f t="shared" si="20"/>
        <v>0</v>
      </c>
      <c r="Q75" s="326">
        <f t="shared" si="20"/>
        <v>0</v>
      </c>
      <c r="R75" s="326">
        <f t="shared" si="20"/>
        <v>0</v>
      </c>
      <c r="S75" s="326">
        <f t="shared" si="20"/>
        <v>0</v>
      </c>
      <c r="T75" s="326">
        <f t="shared" si="20"/>
        <v>0</v>
      </c>
      <c r="U75" s="326">
        <f t="shared" si="20"/>
        <v>0</v>
      </c>
      <c r="V75" s="326">
        <f t="shared" si="20"/>
        <v>0</v>
      </c>
      <c r="W75" s="326">
        <f t="shared" si="20"/>
        <v>0</v>
      </c>
      <c r="X75" s="326">
        <f t="shared" si="20"/>
        <v>0</v>
      </c>
      <c r="Y75" s="326">
        <f t="shared" si="20"/>
        <v>0</v>
      </c>
      <c r="Z75" s="326">
        <f t="shared" si="20"/>
        <v>0</v>
      </c>
      <c r="AA75" s="326">
        <f t="shared" si="20"/>
        <v>0</v>
      </c>
      <c r="AB75" s="326">
        <f t="shared" si="20"/>
        <v>0</v>
      </c>
      <c r="AC75" s="326">
        <f t="shared" si="20"/>
        <v>0</v>
      </c>
      <c r="AD75" s="326">
        <f t="shared" si="20"/>
        <v>0</v>
      </c>
      <c r="AE75" s="326">
        <f t="shared" si="20"/>
        <v>0</v>
      </c>
    </row>
    <row r="76" spans="2:31" x14ac:dyDescent="0.25">
      <c r="B76" s="27"/>
      <c r="C76" s="27"/>
      <c r="D76" s="15"/>
      <c r="E76" s="15"/>
      <c r="F76" s="15"/>
      <c r="G76" s="8"/>
      <c r="H76" s="8"/>
      <c r="I76" s="8"/>
      <c r="J76" s="8"/>
      <c r="K76" s="8"/>
      <c r="L76" s="8"/>
      <c r="M76" s="8"/>
      <c r="N76" s="8"/>
      <c r="O76" s="8"/>
      <c r="P76" s="8"/>
      <c r="Q76" s="8"/>
      <c r="R76" s="8"/>
      <c r="S76" s="8"/>
      <c r="T76" s="8"/>
      <c r="U76" s="8"/>
      <c r="V76" s="8"/>
      <c r="W76" s="8"/>
      <c r="X76" s="8"/>
      <c r="Y76" s="8"/>
      <c r="Z76" s="8"/>
      <c r="AA76" s="8"/>
      <c r="AB76" s="8"/>
      <c r="AC76" s="8"/>
      <c r="AD76" s="8"/>
      <c r="AE76" s="8"/>
    </row>
    <row r="77" spans="2:31" x14ac:dyDescent="0.25">
      <c r="B77" s="12" t="str">
        <f>B71</f>
        <v>Annual MW</v>
      </c>
      <c r="C77" s="15"/>
      <c r="D77" s="15" t="s">
        <v>81</v>
      </c>
      <c r="E77" s="15"/>
      <c r="F77" s="15"/>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row>
    <row r="78" spans="2:31" x14ac:dyDescent="0.25">
      <c r="B78" s="27" t="s">
        <v>68</v>
      </c>
      <c r="C78" s="5" t="s">
        <v>73</v>
      </c>
      <c r="D78" s="15">
        <f>1+D72</f>
        <v>2035</v>
      </c>
      <c r="E78" s="15"/>
      <c r="F78" s="15"/>
      <c r="G78" s="326"/>
      <c r="H78" s="326"/>
      <c r="I78" s="326"/>
      <c r="J78" s="326"/>
      <c r="K78" s="326"/>
      <c r="L78" s="326">
        <f>L96</f>
        <v>875</v>
      </c>
      <c r="M78" s="326">
        <f t="shared" ref="M78:AE78" si="21">L78</f>
        <v>875</v>
      </c>
      <c r="N78" s="326">
        <f t="shared" si="21"/>
        <v>875</v>
      </c>
      <c r="O78" s="326">
        <f t="shared" si="21"/>
        <v>875</v>
      </c>
      <c r="P78" s="326">
        <f t="shared" si="21"/>
        <v>875</v>
      </c>
      <c r="Q78" s="326">
        <f t="shared" si="21"/>
        <v>875</v>
      </c>
      <c r="R78" s="326">
        <f t="shared" si="21"/>
        <v>875</v>
      </c>
      <c r="S78" s="326">
        <f t="shared" si="21"/>
        <v>875</v>
      </c>
      <c r="T78" s="326">
        <f t="shared" si="21"/>
        <v>875</v>
      </c>
      <c r="U78" s="326">
        <f t="shared" si="21"/>
        <v>875</v>
      </c>
      <c r="V78" s="326">
        <f t="shared" si="21"/>
        <v>875</v>
      </c>
      <c r="W78" s="326">
        <f t="shared" si="21"/>
        <v>875</v>
      </c>
      <c r="X78" s="326">
        <f t="shared" si="21"/>
        <v>875</v>
      </c>
      <c r="Y78" s="326">
        <f t="shared" si="21"/>
        <v>875</v>
      </c>
      <c r="Z78" s="326">
        <f t="shared" si="21"/>
        <v>875</v>
      </c>
      <c r="AA78" s="326">
        <f t="shared" si="21"/>
        <v>875</v>
      </c>
      <c r="AB78" s="326">
        <f t="shared" si="21"/>
        <v>875</v>
      </c>
      <c r="AC78" s="326">
        <f t="shared" si="21"/>
        <v>875</v>
      </c>
      <c r="AD78" s="326">
        <f t="shared" si="21"/>
        <v>875</v>
      </c>
      <c r="AE78" s="326">
        <f t="shared" si="21"/>
        <v>875</v>
      </c>
    </row>
    <row r="79" spans="2:31" x14ac:dyDescent="0.25">
      <c r="B79" s="27" t="s">
        <v>67</v>
      </c>
      <c r="C79" s="5" t="s">
        <v>73</v>
      </c>
      <c r="D79" s="15">
        <f>D78</f>
        <v>2035</v>
      </c>
      <c r="E79" s="15"/>
      <c r="F79" s="15"/>
      <c r="G79" s="326"/>
      <c r="H79" s="326"/>
      <c r="I79" s="326"/>
      <c r="J79" s="326"/>
      <c r="K79" s="326"/>
      <c r="L79" s="326">
        <f>L97</f>
        <v>375</v>
      </c>
      <c r="M79" s="326">
        <f t="shared" ref="M79:AE79" si="22">L79</f>
        <v>375</v>
      </c>
      <c r="N79" s="326">
        <f t="shared" si="22"/>
        <v>375</v>
      </c>
      <c r="O79" s="326">
        <f t="shared" si="22"/>
        <v>375</v>
      </c>
      <c r="P79" s="326">
        <f t="shared" si="22"/>
        <v>375</v>
      </c>
      <c r="Q79" s="326">
        <f t="shared" si="22"/>
        <v>375</v>
      </c>
      <c r="R79" s="326">
        <f t="shared" si="22"/>
        <v>375</v>
      </c>
      <c r="S79" s="326">
        <f t="shared" si="22"/>
        <v>375</v>
      </c>
      <c r="T79" s="326">
        <f t="shared" si="22"/>
        <v>375</v>
      </c>
      <c r="U79" s="326">
        <f t="shared" si="22"/>
        <v>375</v>
      </c>
      <c r="V79" s="326">
        <f t="shared" si="22"/>
        <v>375</v>
      </c>
      <c r="W79" s="326">
        <f t="shared" si="22"/>
        <v>375</v>
      </c>
      <c r="X79" s="326">
        <f t="shared" si="22"/>
        <v>375</v>
      </c>
      <c r="Y79" s="326">
        <f t="shared" si="22"/>
        <v>375</v>
      </c>
      <c r="Z79" s="326">
        <f t="shared" si="22"/>
        <v>375</v>
      </c>
      <c r="AA79" s="326">
        <f t="shared" si="22"/>
        <v>375</v>
      </c>
      <c r="AB79" s="326">
        <f t="shared" si="22"/>
        <v>375</v>
      </c>
      <c r="AC79" s="326">
        <f t="shared" si="22"/>
        <v>375</v>
      </c>
      <c r="AD79" s="326">
        <f t="shared" si="22"/>
        <v>375</v>
      </c>
      <c r="AE79" s="326">
        <f t="shared" si="22"/>
        <v>375</v>
      </c>
    </row>
    <row r="80" spans="2:31" x14ac:dyDescent="0.25">
      <c r="B80" s="27" t="s">
        <v>66</v>
      </c>
      <c r="C80" s="27" t="s">
        <v>74</v>
      </c>
      <c r="D80" s="15">
        <f>D79</f>
        <v>2035</v>
      </c>
      <c r="E80" s="15"/>
      <c r="F80" s="15"/>
      <c r="G80" s="326"/>
      <c r="H80" s="326"/>
      <c r="I80" s="326"/>
      <c r="J80" s="326"/>
      <c r="K80" s="326"/>
      <c r="L80" s="326">
        <f>L98</f>
        <v>0</v>
      </c>
      <c r="M80" s="326">
        <f t="shared" ref="M80:AE80" si="23">L80</f>
        <v>0</v>
      </c>
      <c r="N80" s="326">
        <f t="shared" si="23"/>
        <v>0</v>
      </c>
      <c r="O80" s="326">
        <f t="shared" si="23"/>
        <v>0</v>
      </c>
      <c r="P80" s="326">
        <f t="shared" si="23"/>
        <v>0</v>
      </c>
      <c r="Q80" s="326">
        <f t="shared" si="23"/>
        <v>0</v>
      </c>
      <c r="R80" s="326">
        <f t="shared" si="23"/>
        <v>0</v>
      </c>
      <c r="S80" s="326">
        <f t="shared" si="23"/>
        <v>0</v>
      </c>
      <c r="T80" s="326">
        <f t="shared" si="23"/>
        <v>0</v>
      </c>
      <c r="U80" s="326">
        <f t="shared" si="23"/>
        <v>0</v>
      </c>
      <c r="V80" s="326">
        <f t="shared" si="23"/>
        <v>0</v>
      </c>
      <c r="W80" s="326">
        <f t="shared" si="23"/>
        <v>0</v>
      </c>
      <c r="X80" s="326">
        <f t="shared" si="23"/>
        <v>0</v>
      </c>
      <c r="Y80" s="326">
        <f t="shared" si="23"/>
        <v>0</v>
      </c>
      <c r="Z80" s="326">
        <f t="shared" si="23"/>
        <v>0</v>
      </c>
      <c r="AA80" s="326">
        <f t="shared" si="23"/>
        <v>0</v>
      </c>
      <c r="AB80" s="326">
        <f t="shared" si="23"/>
        <v>0</v>
      </c>
      <c r="AC80" s="326">
        <f t="shared" si="23"/>
        <v>0</v>
      </c>
      <c r="AD80" s="326">
        <f t="shared" si="23"/>
        <v>0</v>
      </c>
      <c r="AE80" s="326">
        <f t="shared" si="23"/>
        <v>0</v>
      </c>
    </row>
    <row r="81" spans="2:31" x14ac:dyDescent="0.25">
      <c r="B81" s="27" t="s">
        <v>65</v>
      </c>
      <c r="C81" s="27" t="s">
        <v>74</v>
      </c>
      <c r="D81" s="15">
        <f>D80</f>
        <v>2035</v>
      </c>
      <c r="E81" s="15"/>
      <c r="F81" s="15"/>
      <c r="G81" s="326"/>
      <c r="H81" s="326"/>
      <c r="I81" s="326"/>
      <c r="J81" s="326"/>
      <c r="K81" s="326"/>
      <c r="L81" s="326">
        <f>L99</f>
        <v>0</v>
      </c>
      <c r="M81" s="326">
        <f t="shared" ref="M81:AE81" si="24">L81</f>
        <v>0</v>
      </c>
      <c r="N81" s="326">
        <f t="shared" si="24"/>
        <v>0</v>
      </c>
      <c r="O81" s="326">
        <f t="shared" si="24"/>
        <v>0</v>
      </c>
      <c r="P81" s="326">
        <f t="shared" si="24"/>
        <v>0</v>
      </c>
      <c r="Q81" s="326">
        <f t="shared" si="24"/>
        <v>0</v>
      </c>
      <c r="R81" s="326">
        <f t="shared" si="24"/>
        <v>0</v>
      </c>
      <c r="S81" s="326">
        <f t="shared" si="24"/>
        <v>0</v>
      </c>
      <c r="T81" s="326">
        <f t="shared" si="24"/>
        <v>0</v>
      </c>
      <c r="U81" s="326">
        <f t="shared" si="24"/>
        <v>0</v>
      </c>
      <c r="V81" s="326">
        <f t="shared" si="24"/>
        <v>0</v>
      </c>
      <c r="W81" s="326">
        <f t="shared" si="24"/>
        <v>0</v>
      </c>
      <c r="X81" s="326">
        <f t="shared" si="24"/>
        <v>0</v>
      </c>
      <c r="Y81" s="326">
        <f t="shared" si="24"/>
        <v>0</v>
      </c>
      <c r="Z81" s="326">
        <f t="shared" si="24"/>
        <v>0</v>
      </c>
      <c r="AA81" s="326">
        <f t="shared" si="24"/>
        <v>0</v>
      </c>
      <c r="AB81" s="326">
        <f t="shared" si="24"/>
        <v>0</v>
      </c>
      <c r="AC81" s="326">
        <f t="shared" si="24"/>
        <v>0</v>
      </c>
      <c r="AD81" s="326">
        <f t="shared" si="24"/>
        <v>0</v>
      </c>
      <c r="AE81" s="326">
        <f t="shared" si="24"/>
        <v>0</v>
      </c>
    </row>
    <row r="82" spans="2:31" x14ac:dyDescent="0.25">
      <c r="B82" s="27"/>
      <c r="C82" s="27"/>
      <c r="D82" s="15"/>
      <c r="E82" s="15"/>
      <c r="F82" s="15"/>
      <c r="G82" s="8"/>
      <c r="H82" s="8"/>
      <c r="I82" s="8"/>
      <c r="J82" s="8"/>
      <c r="K82" s="8"/>
      <c r="L82" s="8"/>
      <c r="M82" s="8"/>
      <c r="N82" s="8"/>
      <c r="O82" s="8"/>
      <c r="P82" s="8"/>
      <c r="Q82" s="8"/>
      <c r="R82" s="8"/>
      <c r="S82" s="8"/>
      <c r="T82" s="8"/>
      <c r="U82" s="8"/>
      <c r="V82" s="8"/>
      <c r="W82" s="8"/>
      <c r="X82" s="8"/>
      <c r="Y82" s="8"/>
      <c r="Z82" s="8"/>
      <c r="AA82" s="8"/>
      <c r="AB82" s="8"/>
      <c r="AC82" s="8"/>
      <c r="AD82" s="8"/>
      <c r="AE82" s="8"/>
    </row>
    <row r="83" spans="2:31" x14ac:dyDescent="0.25">
      <c r="B83" s="27"/>
      <c r="C83" s="27"/>
      <c r="D83" s="15"/>
      <c r="E83" s="15"/>
      <c r="F83" s="15"/>
      <c r="G83" s="8"/>
      <c r="H83" s="8"/>
      <c r="I83" s="8"/>
      <c r="J83" s="8"/>
      <c r="K83" s="8"/>
      <c r="L83" s="8"/>
      <c r="M83" s="8"/>
      <c r="N83" s="8"/>
      <c r="O83" s="8"/>
      <c r="P83" s="8"/>
      <c r="Q83" s="8"/>
      <c r="R83" s="8"/>
      <c r="S83" s="8"/>
      <c r="T83" s="8"/>
      <c r="U83" s="8"/>
      <c r="V83" s="8"/>
      <c r="W83" s="8"/>
      <c r="X83" s="8"/>
      <c r="Y83" s="8"/>
      <c r="Z83" s="8"/>
      <c r="AA83" s="8"/>
      <c r="AB83" s="8"/>
      <c r="AC83" s="8"/>
      <c r="AD83" s="8"/>
      <c r="AE83" s="8"/>
    </row>
    <row r="84" spans="2:31" x14ac:dyDescent="0.25">
      <c r="B84" s="27"/>
      <c r="C84" s="27"/>
      <c r="D84" s="15"/>
      <c r="E84" s="15"/>
      <c r="F84" s="15"/>
      <c r="G84" s="8"/>
      <c r="H84" s="8"/>
      <c r="I84" s="8"/>
      <c r="J84" s="8"/>
      <c r="K84" s="8"/>
      <c r="L84" s="8"/>
      <c r="M84" s="8"/>
      <c r="N84" s="8"/>
      <c r="O84" s="8"/>
      <c r="P84" s="8"/>
      <c r="Q84" s="8"/>
      <c r="R84" s="8"/>
      <c r="S84" s="8"/>
      <c r="T84" s="8"/>
      <c r="U84" s="8"/>
      <c r="V84" s="8"/>
      <c r="W84" s="8"/>
      <c r="X84" s="8"/>
      <c r="Y84" s="8"/>
      <c r="Z84" s="8"/>
      <c r="AA84" s="8"/>
      <c r="AB84" s="8"/>
      <c r="AC84" s="8"/>
      <c r="AD84" s="8"/>
      <c r="AE84" s="8"/>
    </row>
    <row r="85" spans="2:31" x14ac:dyDescent="0.25">
      <c r="B85" s="27"/>
      <c r="C85" s="27"/>
      <c r="D85" s="15"/>
      <c r="E85" s="15"/>
      <c r="F85" s="15"/>
      <c r="G85" s="8"/>
      <c r="H85" s="8"/>
      <c r="I85" s="8"/>
      <c r="J85" s="8"/>
      <c r="K85" s="8"/>
      <c r="L85" s="8"/>
      <c r="M85" s="8"/>
      <c r="N85" s="8"/>
      <c r="O85" s="8"/>
      <c r="P85" s="8"/>
      <c r="Q85" s="8"/>
      <c r="R85" s="8"/>
      <c r="S85" s="8"/>
      <c r="T85" s="8"/>
      <c r="U85" s="8"/>
      <c r="V85" s="8"/>
      <c r="W85" s="8"/>
      <c r="X85" s="8"/>
      <c r="Y85" s="8"/>
      <c r="Z85" s="8"/>
      <c r="AA85" s="8"/>
      <c r="AB85" s="8"/>
      <c r="AC85" s="8"/>
      <c r="AD85" s="8"/>
      <c r="AE85" s="8"/>
    </row>
    <row r="86" spans="2:31" x14ac:dyDescent="0.25">
      <c r="D86" s="298"/>
      <c r="E86" s="298"/>
      <c r="F86" s="298"/>
      <c r="G86" s="14"/>
    </row>
    <row r="87" spans="2:31" x14ac:dyDescent="0.25">
      <c r="B87" s="12" t="s">
        <v>80</v>
      </c>
      <c r="C87" s="7"/>
      <c r="D87" s="298"/>
      <c r="E87" s="298"/>
      <c r="F87" s="298"/>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row>
    <row r="88" spans="2:31" x14ac:dyDescent="0.25">
      <c r="B88" s="27" t="s">
        <v>68</v>
      </c>
      <c r="C88" s="27"/>
      <c r="D88" s="298"/>
      <c r="E88" s="298"/>
      <c r="F88" s="298"/>
      <c r="G88" s="8">
        <f t="shared" ref="G88:AE88" si="25">(G12*G48+G18*G54+G24*G60+G30*G66+G36*G72+G42*G78)*Expense_Scale*thousand</f>
        <v>41205636.70534309</v>
      </c>
      <c r="H88" s="8">
        <f t="shared" si="25"/>
        <v>82923778.651068166</v>
      </c>
      <c r="I88" s="8">
        <f t="shared" si="25"/>
        <v>110544137.14141341</v>
      </c>
      <c r="J88" s="8">
        <f t="shared" si="25"/>
        <v>137972759.49162054</v>
      </c>
      <c r="K88" s="8">
        <f t="shared" si="25"/>
        <v>172018867.25420678</v>
      </c>
      <c r="L88" s="8">
        <f t="shared" si="25"/>
        <v>205825304.84162033</v>
      </c>
      <c r="M88" s="8">
        <f t="shared" si="25"/>
        <v>205825304.84162033</v>
      </c>
      <c r="N88" s="8">
        <f t="shared" si="25"/>
        <v>205825304.84162033</v>
      </c>
      <c r="O88" s="8">
        <f t="shared" si="25"/>
        <v>205825304.84162033</v>
      </c>
      <c r="P88" s="8">
        <f t="shared" si="25"/>
        <v>205825304.84162033</v>
      </c>
      <c r="Q88" s="8">
        <f t="shared" si="25"/>
        <v>205825304.84162033</v>
      </c>
      <c r="R88" s="8">
        <f t="shared" si="25"/>
        <v>205825304.84162033</v>
      </c>
      <c r="S88" s="8">
        <f t="shared" si="25"/>
        <v>205825304.84162033</v>
      </c>
      <c r="T88" s="8">
        <f t="shared" si="25"/>
        <v>205825304.84162033</v>
      </c>
      <c r="U88" s="8">
        <f t="shared" si="25"/>
        <v>205825304.84162033</v>
      </c>
      <c r="V88" s="8">
        <f t="shared" si="25"/>
        <v>205825304.84162033</v>
      </c>
      <c r="W88" s="8">
        <f t="shared" si="25"/>
        <v>205825304.84162033</v>
      </c>
      <c r="X88" s="8">
        <f t="shared" si="25"/>
        <v>205825304.84162033</v>
      </c>
      <c r="Y88" s="8">
        <f t="shared" si="25"/>
        <v>205825304.84162033</v>
      </c>
      <c r="Z88" s="8">
        <f t="shared" si="25"/>
        <v>205825304.84162033</v>
      </c>
      <c r="AA88" s="8">
        <f t="shared" si="25"/>
        <v>205825304.84162033</v>
      </c>
      <c r="AB88" s="8">
        <f t="shared" si="25"/>
        <v>205825304.84162033</v>
      </c>
      <c r="AC88" s="8">
        <f t="shared" si="25"/>
        <v>205825304.84162033</v>
      </c>
      <c r="AD88" s="8">
        <f t="shared" si="25"/>
        <v>205825304.84162033</v>
      </c>
      <c r="AE88" s="8">
        <f t="shared" si="25"/>
        <v>205825304.84162033</v>
      </c>
    </row>
    <row r="89" spans="2:31" x14ac:dyDescent="0.25">
      <c r="B89" s="27" t="s">
        <v>67</v>
      </c>
      <c r="C89" s="27"/>
      <c r="D89" s="298"/>
      <c r="E89" s="298"/>
      <c r="F89" s="298"/>
      <c r="G89" s="8">
        <f t="shared" ref="G89:AE89" si="26">(G13*G49+G19*G55+G25*G61+G31*G67+G37*G73+G43*G79)*Expense_Scale*thousand</f>
        <v>17337485.577201415</v>
      </c>
      <c r="H89" s="8">
        <f t="shared" si="26"/>
        <v>35357138.629507087</v>
      </c>
      <c r="I89" s="8">
        <f t="shared" si="26"/>
        <v>47287422.529107451</v>
      </c>
      <c r="J89" s="8">
        <f t="shared" si="26"/>
        <v>59134888.293437742</v>
      </c>
      <c r="K89" s="8">
        <f t="shared" si="26"/>
        <v>73840697.829762995</v>
      </c>
      <c r="L89" s="8">
        <f t="shared" si="26"/>
        <v>88442984.697000667</v>
      </c>
      <c r="M89" s="8">
        <f t="shared" si="26"/>
        <v>88442984.697000667</v>
      </c>
      <c r="N89" s="8">
        <f t="shared" si="26"/>
        <v>88442984.697000667</v>
      </c>
      <c r="O89" s="8">
        <f t="shared" si="26"/>
        <v>88442984.697000667</v>
      </c>
      <c r="P89" s="8">
        <f t="shared" si="26"/>
        <v>88442984.697000667</v>
      </c>
      <c r="Q89" s="8">
        <f t="shared" si="26"/>
        <v>88442984.697000667</v>
      </c>
      <c r="R89" s="8">
        <f t="shared" si="26"/>
        <v>88442984.697000667</v>
      </c>
      <c r="S89" s="8">
        <f t="shared" si="26"/>
        <v>88442984.697000667</v>
      </c>
      <c r="T89" s="8">
        <f t="shared" si="26"/>
        <v>88442984.697000667</v>
      </c>
      <c r="U89" s="8">
        <f t="shared" si="26"/>
        <v>88442984.697000667</v>
      </c>
      <c r="V89" s="8">
        <f t="shared" si="26"/>
        <v>88442984.697000667</v>
      </c>
      <c r="W89" s="8">
        <f t="shared" si="26"/>
        <v>88442984.697000667</v>
      </c>
      <c r="X89" s="8">
        <f t="shared" si="26"/>
        <v>88442984.697000667</v>
      </c>
      <c r="Y89" s="8">
        <f t="shared" si="26"/>
        <v>88442984.697000667</v>
      </c>
      <c r="Z89" s="8">
        <f t="shared" si="26"/>
        <v>88442984.697000667</v>
      </c>
      <c r="AA89" s="8">
        <f t="shared" si="26"/>
        <v>88442984.697000667</v>
      </c>
      <c r="AB89" s="8">
        <f t="shared" si="26"/>
        <v>88442984.697000667</v>
      </c>
      <c r="AC89" s="8">
        <f t="shared" si="26"/>
        <v>88442984.697000667</v>
      </c>
      <c r="AD89" s="8">
        <f t="shared" si="26"/>
        <v>88442984.697000667</v>
      </c>
      <c r="AE89" s="8">
        <f t="shared" si="26"/>
        <v>88442984.697000667</v>
      </c>
    </row>
    <row r="90" spans="2:31" x14ac:dyDescent="0.25">
      <c r="B90" s="27" t="s">
        <v>66</v>
      </c>
      <c r="C90" s="27"/>
      <c r="D90" s="298"/>
      <c r="E90" s="298"/>
      <c r="F90" s="298"/>
      <c r="G90" s="8">
        <f t="shared" ref="G90:AE90" si="27">(G14*G50+G20*G56+G26*G62+G32*G68+G38*G74+G44*G80)*Expense_Scale*thousand</f>
        <v>1748675.5991140401</v>
      </c>
      <c r="H90" s="8">
        <f t="shared" si="27"/>
        <v>1748675.5991140401</v>
      </c>
      <c r="I90" s="8">
        <f t="shared" si="27"/>
        <v>1748675.5991140401</v>
      </c>
      <c r="J90" s="8">
        <f t="shared" si="27"/>
        <v>1748675.5991140401</v>
      </c>
      <c r="K90" s="8">
        <f t="shared" si="27"/>
        <v>1748675.5991140401</v>
      </c>
      <c r="L90" s="8">
        <f t="shared" si="27"/>
        <v>1748675.5991140401</v>
      </c>
      <c r="M90" s="8">
        <f t="shared" si="27"/>
        <v>1748675.5991140401</v>
      </c>
      <c r="N90" s="8">
        <f t="shared" si="27"/>
        <v>1748675.5991140401</v>
      </c>
      <c r="O90" s="8">
        <f t="shared" si="27"/>
        <v>1748675.5991140401</v>
      </c>
      <c r="P90" s="8">
        <f t="shared" si="27"/>
        <v>1748675.5991140401</v>
      </c>
      <c r="Q90" s="8">
        <f t="shared" si="27"/>
        <v>1748675.5991140401</v>
      </c>
      <c r="R90" s="8">
        <f t="shared" si="27"/>
        <v>1748675.5991140401</v>
      </c>
      <c r="S90" s="8">
        <f t="shared" si="27"/>
        <v>1748675.5991140401</v>
      </c>
      <c r="T90" s="8">
        <f t="shared" si="27"/>
        <v>1748675.5991140401</v>
      </c>
      <c r="U90" s="8">
        <f t="shared" si="27"/>
        <v>1748675.5991140401</v>
      </c>
      <c r="V90" s="8">
        <f t="shared" si="27"/>
        <v>1748675.5991140401</v>
      </c>
      <c r="W90" s="8">
        <f t="shared" si="27"/>
        <v>1748675.5991140401</v>
      </c>
      <c r="X90" s="8">
        <f t="shared" si="27"/>
        <v>1748675.5991140401</v>
      </c>
      <c r="Y90" s="8">
        <f t="shared" si="27"/>
        <v>1748675.5991140401</v>
      </c>
      <c r="Z90" s="8">
        <f t="shared" si="27"/>
        <v>1748675.5991140401</v>
      </c>
      <c r="AA90" s="8">
        <f t="shared" si="27"/>
        <v>1748675.5991140401</v>
      </c>
      <c r="AB90" s="8">
        <f t="shared" si="27"/>
        <v>1748675.5991140401</v>
      </c>
      <c r="AC90" s="8">
        <f t="shared" si="27"/>
        <v>1748675.5991140401</v>
      </c>
      <c r="AD90" s="8">
        <f t="shared" si="27"/>
        <v>1748675.5991140401</v>
      </c>
      <c r="AE90" s="8">
        <f t="shared" si="27"/>
        <v>1748675.5991140401</v>
      </c>
    </row>
    <row r="91" spans="2:31" x14ac:dyDescent="0.25">
      <c r="B91" s="27" t="s">
        <v>65</v>
      </c>
      <c r="C91" s="27"/>
      <c r="D91" s="298"/>
      <c r="E91" s="298"/>
      <c r="F91" s="298"/>
      <c r="G91" s="8">
        <f t="shared" ref="G91:AE91" si="28">(G15*G51+G21*G57+G27*G63+G33*G69+G39*G75+G45*G81)*Expense_Scale*thousand</f>
        <v>1762412.2495391306</v>
      </c>
      <c r="H91" s="8">
        <f t="shared" si="28"/>
        <v>1762412.2495391306</v>
      </c>
      <c r="I91" s="8">
        <f t="shared" si="28"/>
        <v>1762412.2495391306</v>
      </c>
      <c r="J91" s="8">
        <f t="shared" si="28"/>
        <v>1762412.2495391306</v>
      </c>
      <c r="K91" s="8">
        <f t="shared" si="28"/>
        <v>1762412.2495391306</v>
      </c>
      <c r="L91" s="8">
        <f t="shared" si="28"/>
        <v>1762412.2495391306</v>
      </c>
      <c r="M91" s="8">
        <f t="shared" si="28"/>
        <v>1762412.2495391306</v>
      </c>
      <c r="N91" s="8">
        <f t="shared" si="28"/>
        <v>1762412.2495391306</v>
      </c>
      <c r="O91" s="8">
        <f t="shared" si="28"/>
        <v>1762412.2495391306</v>
      </c>
      <c r="P91" s="8">
        <f t="shared" si="28"/>
        <v>1762412.2495391306</v>
      </c>
      <c r="Q91" s="8">
        <f t="shared" si="28"/>
        <v>1762412.2495391306</v>
      </c>
      <c r="R91" s="8">
        <f t="shared" si="28"/>
        <v>1762412.2495391306</v>
      </c>
      <c r="S91" s="8">
        <f t="shared" si="28"/>
        <v>1762412.2495391306</v>
      </c>
      <c r="T91" s="8">
        <f t="shared" si="28"/>
        <v>1762412.2495391306</v>
      </c>
      <c r="U91" s="8">
        <f t="shared" si="28"/>
        <v>1762412.2495391306</v>
      </c>
      <c r="V91" s="8">
        <f t="shared" si="28"/>
        <v>1762412.2495391306</v>
      </c>
      <c r="W91" s="8">
        <f t="shared" si="28"/>
        <v>1762412.2495391306</v>
      </c>
      <c r="X91" s="8">
        <f t="shared" si="28"/>
        <v>1762412.2495391306</v>
      </c>
      <c r="Y91" s="8">
        <f t="shared" si="28"/>
        <v>1762412.2495391306</v>
      </c>
      <c r="Z91" s="8">
        <f t="shared" si="28"/>
        <v>1762412.2495391306</v>
      </c>
      <c r="AA91" s="8">
        <f t="shared" si="28"/>
        <v>1762412.2495391306</v>
      </c>
      <c r="AB91" s="8">
        <f t="shared" si="28"/>
        <v>1762412.2495391306</v>
      </c>
      <c r="AC91" s="8">
        <f t="shared" si="28"/>
        <v>1762412.2495391306</v>
      </c>
      <c r="AD91" s="8">
        <f t="shared" si="28"/>
        <v>1762412.2495391306</v>
      </c>
      <c r="AE91" s="8">
        <f t="shared" si="28"/>
        <v>1762412.2495391306</v>
      </c>
    </row>
    <row r="92" spans="2:31" x14ac:dyDescent="0.25">
      <c r="B92" s="27"/>
      <c r="C92" s="27"/>
      <c r="D92" s="298"/>
      <c r="E92" s="298"/>
      <c r="F92" s="298"/>
      <c r="G92" s="8"/>
      <c r="H92" s="8"/>
      <c r="I92" s="8"/>
      <c r="J92" s="8"/>
      <c r="K92" s="8"/>
      <c r="L92" s="8"/>
      <c r="M92" s="8"/>
      <c r="N92" s="8"/>
      <c r="O92" s="8"/>
      <c r="P92" s="8"/>
      <c r="Q92" s="8"/>
      <c r="R92" s="8"/>
      <c r="S92" s="8"/>
      <c r="T92" s="8"/>
      <c r="U92" s="8"/>
      <c r="V92" s="8"/>
      <c r="W92" s="8"/>
      <c r="X92" s="8"/>
      <c r="Y92" s="8"/>
      <c r="Z92" s="8"/>
      <c r="AA92" s="8"/>
      <c r="AB92" s="8"/>
      <c r="AC92" s="8"/>
      <c r="AD92" s="8"/>
      <c r="AE92" s="8"/>
    </row>
    <row r="93" spans="2:31" x14ac:dyDescent="0.25">
      <c r="B93" s="10"/>
      <c r="C93" s="10"/>
      <c r="D93" s="10"/>
      <c r="E93" s="10"/>
      <c r="F93" s="10"/>
      <c r="G93" s="8"/>
      <c r="H93" s="8"/>
      <c r="I93" s="8"/>
      <c r="J93" s="8"/>
      <c r="K93" s="8"/>
      <c r="L93" s="8"/>
      <c r="M93" s="8"/>
      <c r="N93" s="8"/>
      <c r="O93" s="8"/>
      <c r="P93" s="8"/>
      <c r="Q93" s="8"/>
      <c r="R93" s="8"/>
      <c r="S93" s="8"/>
      <c r="T93" s="8"/>
      <c r="U93" s="8"/>
      <c r="V93" s="8"/>
      <c r="W93" s="8"/>
      <c r="X93" s="8"/>
      <c r="Y93" s="8"/>
      <c r="Z93" s="8"/>
      <c r="AA93" s="8"/>
      <c r="AB93" s="8"/>
      <c r="AC93" s="8"/>
      <c r="AD93" s="8"/>
      <c r="AE93" s="8"/>
    </row>
    <row r="94" spans="2:31" x14ac:dyDescent="0.25">
      <c r="B94" s="7" t="s">
        <v>79</v>
      </c>
      <c r="C94" s="7"/>
      <c r="D94" s="10"/>
      <c r="E94" s="10"/>
      <c r="F94" s="10"/>
      <c r="G94" s="8"/>
      <c r="H94" s="8"/>
      <c r="I94" s="8"/>
      <c r="J94" s="8"/>
      <c r="K94" s="8"/>
      <c r="L94" s="8"/>
      <c r="M94" s="8"/>
      <c r="N94" s="8"/>
      <c r="O94" s="8"/>
      <c r="P94" s="8"/>
      <c r="Q94" s="8"/>
      <c r="R94" s="8"/>
      <c r="S94" s="8"/>
      <c r="T94" s="8"/>
      <c r="U94" s="8"/>
      <c r="V94" s="8"/>
      <c r="W94" s="8"/>
      <c r="X94" s="8"/>
      <c r="Y94" s="8"/>
      <c r="Z94" s="8"/>
      <c r="AA94" s="8"/>
      <c r="AB94" s="8"/>
      <c r="AC94" s="8"/>
      <c r="AD94" s="8"/>
      <c r="AE94" s="8"/>
    </row>
    <row r="95" spans="2:31" x14ac:dyDescent="0.25">
      <c r="B95" s="12" t="s">
        <v>78</v>
      </c>
      <c r="C95" s="12"/>
      <c r="D95" s="10"/>
      <c r="E95" s="10"/>
      <c r="F95" s="10"/>
      <c r="G95" s="8"/>
      <c r="H95" s="8"/>
      <c r="I95" s="8"/>
      <c r="J95" s="8"/>
      <c r="K95" s="8"/>
      <c r="L95" s="8"/>
      <c r="M95" s="8"/>
      <c r="N95" s="8"/>
      <c r="O95" s="8"/>
      <c r="P95" s="8"/>
      <c r="Q95" s="8"/>
      <c r="R95" s="8"/>
      <c r="S95" s="8"/>
      <c r="T95" s="8"/>
      <c r="U95" s="8"/>
      <c r="V95" s="8"/>
      <c r="W95" s="8"/>
      <c r="X95" s="8"/>
      <c r="Y95" s="8"/>
      <c r="Z95" s="8"/>
      <c r="AA95" s="8"/>
      <c r="AB95" s="8"/>
      <c r="AC95" s="8"/>
      <c r="AD95" s="8"/>
      <c r="AE95" s="8"/>
    </row>
    <row r="96" spans="2:31" x14ac:dyDescent="0.25">
      <c r="B96" s="27" t="s">
        <v>68</v>
      </c>
      <c r="C96" s="27"/>
      <c r="D96" s="10"/>
      <c r="E96" s="10"/>
      <c r="F96" s="10"/>
      <c r="G96" s="11">
        <f>Storage_Ann_Development!B10</f>
        <v>1030</v>
      </c>
      <c r="H96" s="11">
        <f>Storage_Ann_Development!C10</f>
        <v>1050</v>
      </c>
      <c r="I96" s="11">
        <f>Storage_Ann_Development!D10</f>
        <v>700</v>
      </c>
      <c r="J96" s="11">
        <f>Storage_Ann_Development!E10</f>
        <v>700</v>
      </c>
      <c r="K96" s="11">
        <f>Storage_Ann_Development!F10</f>
        <v>875</v>
      </c>
      <c r="L96" s="11">
        <f>Storage_Ann_Development!G10</f>
        <v>875</v>
      </c>
      <c r="M96" s="11">
        <f>Storage_Ann_Development!H10</f>
        <v>0</v>
      </c>
      <c r="N96" s="11">
        <f>Storage_Ann_Development!I10</f>
        <v>0</v>
      </c>
      <c r="O96" s="11">
        <f>Storage_Ann_Development!J10</f>
        <v>0</v>
      </c>
      <c r="P96" s="11">
        <f>Storage_Ann_Development!K10</f>
        <v>0</v>
      </c>
      <c r="Q96" s="11">
        <f>Storage_Ann_Development!L10</f>
        <v>0</v>
      </c>
      <c r="R96" s="11">
        <f>Storage_Ann_Development!M10</f>
        <v>0</v>
      </c>
      <c r="S96" s="11">
        <f>Storage_Ann_Development!N10</f>
        <v>0</v>
      </c>
      <c r="T96" s="11">
        <f>Storage_Ann_Development!O10</f>
        <v>0</v>
      </c>
      <c r="U96" s="11">
        <f>Storage_Ann_Development!P10</f>
        <v>0</v>
      </c>
      <c r="V96" s="11">
        <f>Storage_Ann_Development!Q10</f>
        <v>0</v>
      </c>
      <c r="W96" s="11">
        <f>Storage_Ann_Development!R10</f>
        <v>0</v>
      </c>
      <c r="X96" s="11">
        <f>Storage_Ann_Development!S10</f>
        <v>0</v>
      </c>
      <c r="Y96" s="11">
        <f>Storage_Ann_Development!T10</f>
        <v>0</v>
      </c>
      <c r="Z96" s="11">
        <f>Storage_Ann_Development!U10</f>
        <v>0</v>
      </c>
      <c r="AA96" s="11">
        <f>Storage_Ann_Development!V10</f>
        <v>0</v>
      </c>
      <c r="AB96" s="11">
        <f>Storage_Ann_Development!W10</f>
        <v>0</v>
      </c>
      <c r="AC96" s="11">
        <f>Storage_Ann_Development!X10</f>
        <v>0</v>
      </c>
      <c r="AD96" s="11">
        <f>Storage_Ann_Development!Y10</f>
        <v>0</v>
      </c>
      <c r="AE96" s="11">
        <f>Storage_Ann_Development!Z10</f>
        <v>0</v>
      </c>
    </row>
    <row r="97" spans="1:32" x14ac:dyDescent="0.25">
      <c r="B97" s="27" t="s">
        <v>67</v>
      </c>
      <c r="C97" s="27"/>
      <c r="D97" s="10"/>
      <c r="E97" s="10"/>
      <c r="F97" s="10"/>
      <c r="G97" s="11">
        <f>Storage_Ann_Development!B11</f>
        <v>430</v>
      </c>
      <c r="H97" s="11">
        <f>Storage_Ann_Development!C11</f>
        <v>450</v>
      </c>
      <c r="I97" s="11">
        <f>Storage_Ann_Development!D11</f>
        <v>300</v>
      </c>
      <c r="J97" s="11">
        <f>Storage_Ann_Development!E11</f>
        <v>300</v>
      </c>
      <c r="K97" s="11">
        <f>Storage_Ann_Development!F11</f>
        <v>375</v>
      </c>
      <c r="L97" s="11">
        <f>Storage_Ann_Development!G11</f>
        <v>375</v>
      </c>
      <c r="M97" s="11">
        <f>Storage_Ann_Development!H11</f>
        <v>0</v>
      </c>
      <c r="N97" s="11">
        <f>Storage_Ann_Development!I11</f>
        <v>0</v>
      </c>
      <c r="O97" s="11">
        <f>Storage_Ann_Development!J11</f>
        <v>0</v>
      </c>
      <c r="P97" s="11">
        <f>Storage_Ann_Development!K11</f>
        <v>0</v>
      </c>
      <c r="Q97" s="11">
        <f>Storage_Ann_Development!L11</f>
        <v>0</v>
      </c>
      <c r="R97" s="11">
        <f>Storage_Ann_Development!M11</f>
        <v>0</v>
      </c>
      <c r="S97" s="11">
        <f>Storage_Ann_Development!N11</f>
        <v>0</v>
      </c>
      <c r="T97" s="11">
        <f>Storage_Ann_Development!O11</f>
        <v>0</v>
      </c>
      <c r="U97" s="11">
        <f>Storage_Ann_Development!P11</f>
        <v>0</v>
      </c>
      <c r="V97" s="11">
        <f>Storage_Ann_Development!Q11</f>
        <v>0</v>
      </c>
      <c r="W97" s="11">
        <f>Storage_Ann_Development!R11</f>
        <v>0</v>
      </c>
      <c r="X97" s="11">
        <f>Storage_Ann_Development!S11</f>
        <v>0</v>
      </c>
      <c r="Y97" s="11">
        <f>Storage_Ann_Development!T11</f>
        <v>0</v>
      </c>
      <c r="Z97" s="11">
        <f>Storage_Ann_Development!U11</f>
        <v>0</v>
      </c>
      <c r="AA97" s="11">
        <f>Storage_Ann_Development!V11</f>
        <v>0</v>
      </c>
      <c r="AB97" s="11">
        <f>Storage_Ann_Development!W11</f>
        <v>0</v>
      </c>
      <c r="AC97" s="11">
        <f>Storage_Ann_Development!X11</f>
        <v>0</v>
      </c>
      <c r="AD97" s="11">
        <f>Storage_Ann_Development!Y11</f>
        <v>0</v>
      </c>
      <c r="AE97" s="11">
        <f>Storage_Ann_Development!Z11</f>
        <v>0</v>
      </c>
    </row>
    <row r="98" spans="1:32" x14ac:dyDescent="0.25">
      <c r="B98" s="27" t="s">
        <v>66</v>
      </c>
      <c r="C98" s="27"/>
      <c r="D98" s="10"/>
      <c r="E98" s="10"/>
      <c r="F98" s="10"/>
      <c r="G98" s="11">
        <v>20</v>
      </c>
      <c r="H98" s="11">
        <v>0</v>
      </c>
      <c r="I98" s="11">
        <v>0</v>
      </c>
      <c r="J98" s="11">
        <v>0</v>
      </c>
      <c r="K98" s="11">
        <v>0</v>
      </c>
      <c r="L98" s="11">
        <v>0</v>
      </c>
      <c r="M98" s="11">
        <v>0</v>
      </c>
      <c r="N98" s="11">
        <v>0</v>
      </c>
      <c r="O98" s="11">
        <v>0</v>
      </c>
      <c r="P98" s="11">
        <v>0</v>
      </c>
      <c r="Q98" s="11">
        <v>0</v>
      </c>
      <c r="R98" s="11">
        <v>0</v>
      </c>
      <c r="S98" s="11">
        <v>0</v>
      </c>
      <c r="T98" s="11">
        <v>0</v>
      </c>
      <c r="U98" s="11">
        <v>0</v>
      </c>
      <c r="V98" s="11">
        <v>0</v>
      </c>
      <c r="W98" s="11">
        <v>0</v>
      </c>
      <c r="X98" s="11">
        <v>0</v>
      </c>
      <c r="Y98" s="11">
        <v>0</v>
      </c>
      <c r="Z98" s="11">
        <v>0</v>
      </c>
      <c r="AA98" s="11">
        <v>0</v>
      </c>
      <c r="AB98" s="11">
        <v>0</v>
      </c>
      <c r="AC98" s="11">
        <v>0</v>
      </c>
      <c r="AD98" s="11">
        <v>0</v>
      </c>
      <c r="AE98" s="11">
        <v>0</v>
      </c>
    </row>
    <row r="99" spans="1:32" x14ac:dyDescent="0.25">
      <c r="B99" s="27" t="s">
        <v>65</v>
      </c>
      <c r="C99" s="27"/>
      <c r="D99" s="10"/>
      <c r="E99" s="10"/>
      <c r="F99" s="10"/>
      <c r="G99" s="11">
        <v>20</v>
      </c>
      <c r="H99" s="11">
        <v>0</v>
      </c>
      <c r="I99" s="11">
        <v>0</v>
      </c>
      <c r="J99" s="11">
        <v>0</v>
      </c>
      <c r="K99" s="11">
        <v>0</v>
      </c>
      <c r="L99" s="11">
        <v>0</v>
      </c>
      <c r="M99" s="11">
        <v>0</v>
      </c>
      <c r="N99" s="11">
        <v>0</v>
      </c>
      <c r="O99" s="11">
        <v>0</v>
      </c>
      <c r="P99" s="11">
        <v>0</v>
      </c>
      <c r="Q99" s="11">
        <v>0</v>
      </c>
      <c r="R99" s="11">
        <v>0</v>
      </c>
      <c r="S99" s="11">
        <v>0</v>
      </c>
      <c r="T99" s="11">
        <v>0</v>
      </c>
      <c r="U99" s="11">
        <v>0</v>
      </c>
      <c r="V99" s="11">
        <v>0</v>
      </c>
      <c r="W99" s="11">
        <v>0</v>
      </c>
      <c r="X99" s="11">
        <v>0</v>
      </c>
      <c r="Y99" s="11">
        <v>0</v>
      </c>
      <c r="Z99" s="11">
        <v>0</v>
      </c>
      <c r="AA99" s="11">
        <v>0</v>
      </c>
      <c r="AB99" s="11">
        <v>0</v>
      </c>
      <c r="AC99" s="11">
        <v>0</v>
      </c>
      <c r="AD99" s="11">
        <v>0</v>
      </c>
      <c r="AE99" s="11">
        <v>0</v>
      </c>
    </row>
    <row r="100" spans="1:32" x14ac:dyDescent="0.25">
      <c r="B100" s="27"/>
      <c r="C100" s="27"/>
      <c r="D100" s="10"/>
      <c r="E100" s="10"/>
      <c r="F100" s="10"/>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row>
    <row r="101" spans="1:32" x14ac:dyDescent="0.25">
      <c r="B101" s="10"/>
      <c r="C101" s="257" t="s">
        <v>77</v>
      </c>
      <c r="D101" s="10"/>
      <c r="E101" s="10"/>
      <c r="F101" s="10"/>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row>
    <row r="102" spans="1:32" x14ac:dyDescent="0.25">
      <c r="B102" s="299" t="s">
        <v>76</v>
      </c>
      <c r="C102" s="327" t="str">
        <f>ModelFactors!$C$7</f>
        <v>Conservative</v>
      </c>
      <c r="D102" s="9" t="s">
        <v>75</v>
      </c>
      <c r="E102" s="9"/>
      <c r="F102" s="9"/>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row>
    <row r="103" spans="1:32" x14ac:dyDescent="0.25">
      <c r="B103" s="27" t="s">
        <v>68</v>
      </c>
      <c r="C103" s="5" t="s">
        <v>73</v>
      </c>
      <c r="D103" s="328">
        <f>ModelFactors!D7</f>
        <v>1.0023622047244094</v>
      </c>
      <c r="E103" s="328"/>
      <c r="F103" s="328"/>
      <c r="G103" s="8">
        <f>VLOOKUP($C$101&amp;"_"&amp;$C103&amp;"_"&amp;$C$102,'Utility-Scale Battery Storage'!$A$42:$AJ$127,MATCH(G$2,'Utility-Scale Battery Storage'!$A$42:$AJ$42,0),0)*'FRED Graph_22Oct2023'!$D$312*$D103</f>
        <v>1600.2189011783721</v>
      </c>
      <c r="H103" s="8">
        <f>VLOOKUP($C$101&amp;"_"&amp;$C103&amp;"_"&amp;$C$102,'Utility-Scale Battery Storage'!$A$42:$AJ$127,MATCH(H$2,'Utility-Scale Battery Storage'!$A$42:$AJ$42,0),0)*'FRED Graph_22Oct2023'!$D$312*$D103</f>
        <v>1589.2625503133361</v>
      </c>
      <c r="I103" s="8">
        <f>VLOOKUP($C$101&amp;"_"&amp;$C103&amp;"_"&amp;$C$102,'Utility-Scale Battery Storage'!$A$42:$AJ$127,MATCH(I$2,'Utility-Scale Battery Storage'!$A$42:$AJ$42,0),0)*'FRED Graph_22Oct2023'!$D$312*$D103</f>
        <v>1578.3061994482998</v>
      </c>
      <c r="J103" s="8">
        <f>VLOOKUP($C$101&amp;"_"&amp;$C103&amp;"_"&amp;$C$102,'Utility-Scale Battery Storage'!$A$42:$AJ$127,MATCH(J$2,'Utility-Scale Battery Storage'!$A$42:$AJ$42,0),0)*'FRED Graph_22Oct2023'!$D$312*$D103</f>
        <v>1567.3498485832638</v>
      </c>
      <c r="K103" s="8">
        <f>VLOOKUP($C$101&amp;"_"&amp;$C103&amp;"_"&amp;$C$102,'Utility-Scale Battery Storage'!$A$42:$AJ$127,MATCH(K$2,'Utility-Scale Battery Storage'!$A$42:$AJ$42,0),0)*'FRED Graph_22Oct2023'!$D$312*$D103</f>
        <v>1556.3934977182278</v>
      </c>
      <c r="L103" s="8">
        <f>VLOOKUP($C$101&amp;"_"&amp;$C103&amp;"_"&amp;$C$102,'Utility-Scale Battery Storage'!$A$42:$AJ$127,MATCH(L$2,'Utility-Scale Battery Storage'!$A$42:$AJ$42,0),0)*'FRED Graph_22Oct2023'!$D$312*$D103</f>
        <v>1545.4371468531915</v>
      </c>
      <c r="M103" s="8"/>
      <c r="N103" s="8"/>
      <c r="O103" s="8"/>
      <c r="P103" s="8"/>
      <c r="Q103" s="8"/>
      <c r="R103" s="8"/>
      <c r="S103" s="8"/>
      <c r="T103" s="8"/>
      <c r="U103" s="8"/>
      <c r="V103" s="8"/>
      <c r="W103" s="8"/>
      <c r="X103" s="8"/>
      <c r="Y103" s="8"/>
      <c r="Z103" s="8"/>
      <c r="AA103" s="8"/>
      <c r="AB103" s="8"/>
      <c r="AC103" s="8"/>
      <c r="AD103" s="8"/>
      <c r="AE103" s="8"/>
      <c r="AF103" s="8"/>
    </row>
    <row r="104" spans="1:32" x14ac:dyDescent="0.25">
      <c r="B104" s="27" t="s">
        <v>67</v>
      </c>
      <c r="C104" s="5" t="s">
        <v>73</v>
      </c>
      <c r="D104" s="328">
        <f>ModelFactors!D8</f>
        <v>1.0102362204724409</v>
      </c>
      <c r="E104" s="328"/>
      <c r="F104" s="328"/>
      <c r="G104" s="8">
        <f>VLOOKUP($C$101&amp;"_"&amp;$C104&amp;"_"&amp;$C$102,'Utility-Scale Battery Storage'!$A$42:$AJ$127,MATCH(G$2,'Utility-Scale Battery Storage'!$A$42:$AJ$42,0),0)*'FRED Graph_22Oct2023'!$D$312*$D104</f>
        <v>1612.7893560187363</v>
      </c>
      <c r="H104" s="8">
        <f>VLOOKUP($C$101&amp;"_"&amp;$C104&amp;"_"&amp;$C$102,'Utility-Scale Battery Storage'!$A$42:$AJ$127,MATCH(H$2,'Utility-Scale Battery Storage'!$A$42:$AJ$42,0),0)*'FRED Graph_22Oct2023'!$D$312*$D104</f>
        <v>1601.746937982726</v>
      </c>
      <c r="I104" s="8">
        <f>VLOOKUP($C$101&amp;"_"&amp;$C104&amp;"_"&amp;$C$102,'Utility-Scale Battery Storage'!$A$42:$AJ$127,MATCH(I$2,'Utility-Scale Battery Storage'!$A$42:$AJ$42,0),0)*'FRED Graph_22Oct2023'!$D$312*$D104</f>
        <v>1590.7045199467154</v>
      </c>
      <c r="J104" s="8">
        <f>VLOOKUP($C$101&amp;"_"&amp;$C104&amp;"_"&amp;$C$102,'Utility-Scale Battery Storage'!$A$42:$AJ$127,MATCH(J$2,'Utility-Scale Battery Storage'!$A$42:$AJ$42,0),0)*'FRED Graph_22Oct2023'!$D$312*$D104</f>
        <v>1579.6621019107049</v>
      </c>
      <c r="K104" s="8">
        <f>VLOOKUP($C$101&amp;"_"&amp;$C104&amp;"_"&amp;$C$102,'Utility-Scale Battery Storage'!$A$42:$AJ$127,MATCH(K$2,'Utility-Scale Battery Storage'!$A$42:$AJ$42,0),0)*'FRED Graph_22Oct2023'!$D$312*$D104</f>
        <v>1568.6196838746946</v>
      </c>
      <c r="L104" s="8">
        <f>VLOOKUP($C$101&amp;"_"&amp;$C104&amp;"_"&amp;$C$102,'Utility-Scale Battery Storage'!$A$42:$AJ$127,MATCH(L$2,'Utility-Scale Battery Storage'!$A$42:$AJ$42,0),0)*'FRED Graph_22Oct2023'!$D$312*$D104</f>
        <v>1557.5772658386841</v>
      </c>
      <c r="M104" s="8"/>
      <c r="N104" s="8"/>
      <c r="O104" s="8"/>
      <c r="P104" s="8"/>
      <c r="Q104" s="8"/>
      <c r="R104" s="8"/>
      <c r="S104" s="8"/>
      <c r="T104" s="8"/>
      <c r="U104" s="8"/>
      <c r="V104" s="8"/>
      <c r="W104" s="8"/>
      <c r="X104" s="8"/>
      <c r="Y104" s="8"/>
      <c r="Z104" s="8"/>
      <c r="AA104" s="8"/>
      <c r="AB104" s="8"/>
      <c r="AC104" s="8"/>
      <c r="AD104" s="8"/>
      <c r="AE104" s="8"/>
      <c r="AF104" s="8"/>
    </row>
    <row r="105" spans="1:32" x14ac:dyDescent="0.25">
      <c r="B105" s="27" t="s">
        <v>66</v>
      </c>
      <c r="C105" s="27" t="s">
        <v>74</v>
      </c>
      <c r="D105" s="328">
        <f>ModelFactors!D9</f>
        <v>1.0023622047244094</v>
      </c>
      <c r="E105" s="328"/>
      <c r="F105" s="328"/>
      <c r="G105" s="8">
        <f>VLOOKUP($C$101&amp;"_"&amp;$C105&amp;"_"&amp;$C$102,'Utility-Scale Battery Storage'!$A$42:$AJ$127,MATCH(G$2,'Utility-Scale Battery Storage'!$A$42:$AJ$42,0),0)*'FRED Graph_22Oct2023'!$D$312*$D105</f>
        <v>3497.3511982280797</v>
      </c>
      <c r="H105" s="8">
        <f>VLOOKUP($C$101&amp;"_"&amp;$C105&amp;"_"&amp;$C$102,'Utility-Scale Battery Storage'!$A$42:$AJ$127,MATCH(H$2,'Utility-Scale Battery Storage'!$A$42:$AJ$42,0),0)*'FRED Graph_22Oct2023'!$D$312*$D105</f>
        <v>3473.4055950372763</v>
      </c>
      <c r="I105" s="8">
        <f>VLOOKUP($C$101&amp;"_"&amp;$C105&amp;"_"&amp;$C$102,'Utility-Scale Battery Storage'!$A$42:$AJ$127,MATCH(I$2,'Utility-Scale Battery Storage'!$A$42:$AJ$42,0),0)*'FRED Graph_22Oct2023'!$D$312*$D105</f>
        <v>3449.4599918464723</v>
      </c>
      <c r="J105" s="8">
        <f>VLOOKUP($C$101&amp;"_"&amp;$C105&amp;"_"&amp;$C$102,'Utility-Scale Battery Storage'!$A$42:$AJ$127,MATCH(J$2,'Utility-Scale Battery Storage'!$A$42:$AJ$42,0),0)*'FRED Graph_22Oct2023'!$D$312*$D105</f>
        <v>3425.5143886556689</v>
      </c>
      <c r="K105" s="8">
        <f>VLOOKUP($C$101&amp;"_"&amp;$C105&amp;"_"&amp;$C$102,'Utility-Scale Battery Storage'!$A$42:$AJ$127,MATCH(K$2,'Utility-Scale Battery Storage'!$A$42:$AJ$42,0),0)*'FRED Graph_22Oct2023'!$D$312*$D105</f>
        <v>3401.5687854648645</v>
      </c>
      <c r="L105" s="8">
        <f>VLOOKUP($C$101&amp;"_"&amp;$C105&amp;"_"&amp;$C$102,'Utility-Scale Battery Storage'!$A$42:$AJ$127,MATCH(L$2,'Utility-Scale Battery Storage'!$A$42:$AJ$42,0),0)*'FRED Graph_22Oct2023'!$D$312*$D105</f>
        <v>3377.623182274061</v>
      </c>
      <c r="M105" s="8"/>
      <c r="N105" s="8"/>
      <c r="O105" s="8"/>
      <c r="P105" s="8"/>
      <c r="Q105" s="8"/>
      <c r="R105" s="8"/>
      <c r="S105" s="8"/>
      <c r="T105" s="8"/>
      <c r="U105" s="8"/>
      <c r="V105" s="8"/>
      <c r="W105" s="8"/>
      <c r="X105" s="8"/>
      <c r="Y105" s="8"/>
      <c r="Z105" s="8"/>
      <c r="AA105" s="8"/>
      <c r="AB105" s="8"/>
      <c r="AC105" s="8"/>
      <c r="AD105" s="8"/>
      <c r="AE105" s="8"/>
      <c r="AF105" s="8"/>
    </row>
    <row r="106" spans="1:32" x14ac:dyDescent="0.25">
      <c r="B106" s="27" t="s">
        <v>65</v>
      </c>
      <c r="C106" s="27" t="s">
        <v>74</v>
      </c>
      <c r="D106" s="328">
        <f>ModelFactors!D10</f>
        <v>1.0102362204724409</v>
      </c>
      <c r="E106" s="328"/>
      <c r="F106" s="328"/>
      <c r="G106" s="8">
        <f>VLOOKUP($C$101&amp;"_"&amp;$C106&amp;"_"&amp;$C$102,'Utility-Scale Battery Storage'!$A$42:$AJ$127,MATCH(G$2,'Utility-Scale Battery Storage'!$A$42:$AJ$42,0),0)*'FRED Graph_22Oct2023'!$D$312*$D106</f>
        <v>3524.8244990782609</v>
      </c>
      <c r="H106" s="8">
        <f>VLOOKUP($C$101&amp;"_"&amp;$C106&amp;"_"&amp;$C$102,'Utility-Scale Battery Storage'!$A$42:$AJ$127,MATCH(H$2,'Utility-Scale Battery Storage'!$A$42:$AJ$42,0),0)*'FRED Graph_22Oct2023'!$D$312*$D106</f>
        <v>3500.6907921703264</v>
      </c>
      <c r="I106" s="8">
        <f>VLOOKUP($C$101&amp;"_"&amp;$C106&amp;"_"&amp;$C$102,'Utility-Scale Battery Storage'!$A$42:$AJ$127,MATCH(I$2,'Utility-Scale Battery Storage'!$A$42:$AJ$42,0),0)*'FRED Graph_22Oct2023'!$D$312*$D106</f>
        <v>3476.557085262391</v>
      </c>
      <c r="J106" s="8">
        <f>VLOOKUP($C$101&amp;"_"&amp;$C106&amp;"_"&amp;$C$102,'Utility-Scale Battery Storage'!$A$42:$AJ$127,MATCH(J$2,'Utility-Scale Battery Storage'!$A$42:$AJ$42,0),0)*'FRED Graph_22Oct2023'!$D$312*$D106</f>
        <v>3452.4233783544564</v>
      </c>
      <c r="K106" s="8">
        <f>VLOOKUP($C$101&amp;"_"&amp;$C106&amp;"_"&amp;$C$102,'Utility-Scale Battery Storage'!$A$42:$AJ$127,MATCH(K$2,'Utility-Scale Battery Storage'!$A$42:$AJ$42,0),0)*'FRED Graph_22Oct2023'!$D$312*$D106</f>
        <v>3428.289671446521</v>
      </c>
      <c r="L106" s="8">
        <f>VLOOKUP($C$101&amp;"_"&amp;$C106&amp;"_"&amp;$C$102,'Utility-Scale Battery Storage'!$A$42:$AJ$127,MATCH(L$2,'Utility-Scale Battery Storage'!$A$42:$AJ$42,0),0)*'FRED Graph_22Oct2023'!$D$312*$D106</f>
        <v>3404.1559645385864</v>
      </c>
      <c r="M106" s="8"/>
      <c r="N106" s="8"/>
      <c r="O106" s="8"/>
      <c r="P106" s="8"/>
      <c r="Q106" s="8"/>
      <c r="R106" s="8"/>
      <c r="S106" s="8"/>
      <c r="T106" s="8"/>
      <c r="U106" s="8"/>
      <c r="V106" s="8"/>
      <c r="W106" s="8"/>
      <c r="X106" s="8"/>
      <c r="Y106" s="8"/>
      <c r="Z106" s="8"/>
      <c r="AA106" s="8"/>
      <c r="AB106" s="8"/>
      <c r="AC106" s="8"/>
      <c r="AD106" s="8"/>
      <c r="AE106" s="8"/>
      <c r="AF106" s="8"/>
    </row>
    <row r="107" spans="1:32" x14ac:dyDescent="0.25">
      <c r="B107" s="27"/>
      <c r="C107" s="301"/>
      <c r="D107" s="301"/>
      <c r="E107" s="27"/>
      <c r="F107" s="27"/>
      <c r="G107" s="27"/>
    </row>
    <row r="108" spans="1:32" x14ac:dyDescent="0.25">
      <c r="B108" s="299" t="s">
        <v>69</v>
      </c>
      <c r="C108" s="27"/>
      <c r="D108" s="27"/>
      <c r="E108" s="27"/>
      <c r="F108" s="27"/>
      <c r="G108" s="27"/>
    </row>
    <row r="109" spans="1:32" ht="30" x14ac:dyDescent="0.25">
      <c r="B109" s="299" t="s">
        <v>72</v>
      </c>
      <c r="C109" s="302" t="s">
        <v>63</v>
      </c>
      <c r="D109" s="303" t="s">
        <v>71</v>
      </c>
      <c r="E109" s="303" t="s">
        <v>70</v>
      </c>
      <c r="F109" s="303" t="s">
        <v>69</v>
      </c>
      <c r="G109" s="27"/>
    </row>
    <row r="110" spans="1:32" x14ac:dyDescent="0.25">
      <c r="A110" s="4">
        <v>1</v>
      </c>
      <c r="B110" s="27" t="s">
        <v>68</v>
      </c>
      <c r="C110" s="304">
        <f t="array" ref="C110:C115">TRANSPOSE($G$96:$L$96)</f>
        <v>1030</v>
      </c>
      <c r="D110" s="329">
        <f t="array" ref="D110:D115">TRANSPOSE(G103:L103)</f>
        <v>1600.2189011783721</v>
      </c>
      <c r="E110" s="330">
        <f t="shared" ref="E110:E123" si="29">CCR</f>
        <v>7.4789635042676814E-2</v>
      </c>
      <c r="F110" s="331">
        <f t="shared" ref="F110:F123" si="30">C110*(D110*E110*10^3)</f>
        <v>123270181.23574947</v>
      </c>
      <c r="G110" s="332">
        <f t="shared" ref="G110:Z110" si="31">$F$110</f>
        <v>123270181.23574947</v>
      </c>
      <c r="H110" s="333">
        <f t="shared" si="31"/>
        <v>123270181.23574947</v>
      </c>
      <c r="I110" s="332">
        <f t="shared" si="31"/>
        <v>123270181.23574947</v>
      </c>
      <c r="J110" s="332">
        <f t="shared" si="31"/>
        <v>123270181.23574947</v>
      </c>
      <c r="K110" s="332">
        <f t="shared" si="31"/>
        <v>123270181.23574947</v>
      </c>
      <c r="L110" s="332">
        <f t="shared" si="31"/>
        <v>123270181.23574947</v>
      </c>
      <c r="M110" s="332">
        <f t="shared" si="31"/>
        <v>123270181.23574947</v>
      </c>
      <c r="N110" s="332">
        <f t="shared" si="31"/>
        <v>123270181.23574947</v>
      </c>
      <c r="O110" s="332">
        <f t="shared" si="31"/>
        <v>123270181.23574947</v>
      </c>
      <c r="P110" s="332">
        <f t="shared" si="31"/>
        <v>123270181.23574947</v>
      </c>
      <c r="Q110" s="332">
        <f t="shared" si="31"/>
        <v>123270181.23574947</v>
      </c>
      <c r="R110" s="332">
        <f t="shared" si="31"/>
        <v>123270181.23574947</v>
      </c>
      <c r="S110" s="332">
        <f t="shared" si="31"/>
        <v>123270181.23574947</v>
      </c>
      <c r="T110" s="332">
        <f t="shared" si="31"/>
        <v>123270181.23574947</v>
      </c>
      <c r="U110" s="332">
        <f t="shared" si="31"/>
        <v>123270181.23574947</v>
      </c>
      <c r="V110" s="332">
        <f t="shared" si="31"/>
        <v>123270181.23574947</v>
      </c>
      <c r="W110" s="332">
        <f t="shared" si="31"/>
        <v>123270181.23574947</v>
      </c>
      <c r="X110" s="332">
        <f t="shared" si="31"/>
        <v>123270181.23574947</v>
      </c>
      <c r="Y110" s="332">
        <f t="shared" si="31"/>
        <v>123270181.23574947</v>
      </c>
      <c r="Z110" s="332">
        <f t="shared" si="31"/>
        <v>123270181.23574947</v>
      </c>
    </row>
    <row r="111" spans="1:32" x14ac:dyDescent="0.25">
      <c r="A111" s="4">
        <v>2</v>
      </c>
      <c r="B111" s="27" t="s">
        <v>68</v>
      </c>
      <c r="C111" s="304">
        <v>1050</v>
      </c>
      <c r="D111" s="329">
        <v>1589.2625503133361</v>
      </c>
      <c r="E111" s="330">
        <f t="shared" si="29"/>
        <v>7.4789635042676814E-2</v>
      </c>
      <c r="F111" s="334">
        <f t="shared" si="30"/>
        <v>124803384.43117461</v>
      </c>
      <c r="G111" s="332"/>
      <c r="H111" s="332">
        <f t="shared" ref="H111:Z111" si="32">$F$111</f>
        <v>124803384.43117461</v>
      </c>
      <c r="I111" s="332">
        <f t="shared" si="32"/>
        <v>124803384.43117461</v>
      </c>
      <c r="J111" s="332">
        <f t="shared" si="32"/>
        <v>124803384.43117461</v>
      </c>
      <c r="K111" s="332">
        <f t="shared" si="32"/>
        <v>124803384.43117461</v>
      </c>
      <c r="L111" s="332">
        <f t="shared" si="32"/>
        <v>124803384.43117461</v>
      </c>
      <c r="M111" s="332">
        <f t="shared" si="32"/>
        <v>124803384.43117461</v>
      </c>
      <c r="N111" s="332">
        <f t="shared" si="32"/>
        <v>124803384.43117461</v>
      </c>
      <c r="O111" s="332">
        <f t="shared" si="32"/>
        <v>124803384.43117461</v>
      </c>
      <c r="P111" s="332">
        <f t="shared" si="32"/>
        <v>124803384.43117461</v>
      </c>
      <c r="Q111" s="332">
        <f t="shared" si="32"/>
        <v>124803384.43117461</v>
      </c>
      <c r="R111" s="332">
        <f t="shared" si="32"/>
        <v>124803384.43117461</v>
      </c>
      <c r="S111" s="332">
        <f t="shared" si="32"/>
        <v>124803384.43117461</v>
      </c>
      <c r="T111" s="332">
        <f t="shared" si="32"/>
        <v>124803384.43117461</v>
      </c>
      <c r="U111" s="332">
        <f t="shared" si="32"/>
        <v>124803384.43117461</v>
      </c>
      <c r="V111" s="332">
        <f t="shared" si="32"/>
        <v>124803384.43117461</v>
      </c>
      <c r="W111" s="332">
        <f t="shared" si="32"/>
        <v>124803384.43117461</v>
      </c>
      <c r="X111" s="332">
        <f t="shared" si="32"/>
        <v>124803384.43117461</v>
      </c>
      <c r="Y111" s="332">
        <f t="shared" si="32"/>
        <v>124803384.43117461</v>
      </c>
      <c r="Z111" s="332">
        <f t="shared" si="32"/>
        <v>124803384.43117461</v>
      </c>
    </row>
    <row r="112" spans="1:32" x14ac:dyDescent="0.25">
      <c r="A112" s="4">
        <v>3</v>
      </c>
      <c r="B112" s="27" t="s">
        <v>68</v>
      </c>
      <c r="C112" s="304">
        <v>700</v>
      </c>
      <c r="D112" s="329">
        <v>1578.3061994482998</v>
      </c>
      <c r="E112" s="330">
        <f t="shared" si="29"/>
        <v>7.4789635042676814E-2</v>
      </c>
      <c r="F112" s="331">
        <f t="shared" si="30"/>
        <v>82628661.249632835</v>
      </c>
      <c r="G112" s="332"/>
      <c r="H112" s="335"/>
      <c r="I112" s="332">
        <f t="shared" ref="I112:Z112" si="33">$F$112</f>
        <v>82628661.249632835</v>
      </c>
      <c r="J112" s="332">
        <f t="shared" si="33"/>
        <v>82628661.249632835</v>
      </c>
      <c r="K112" s="332">
        <f t="shared" si="33"/>
        <v>82628661.249632835</v>
      </c>
      <c r="L112" s="332">
        <f t="shared" si="33"/>
        <v>82628661.249632835</v>
      </c>
      <c r="M112" s="332">
        <f t="shared" si="33"/>
        <v>82628661.249632835</v>
      </c>
      <c r="N112" s="332">
        <f t="shared" si="33"/>
        <v>82628661.249632835</v>
      </c>
      <c r="O112" s="332">
        <f t="shared" si="33"/>
        <v>82628661.249632835</v>
      </c>
      <c r="P112" s="332">
        <f t="shared" si="33"/>
        <v>82628661.249632835</v>
      </c>
      <c r="Q112" s="332">
        <f t="shared" si="33"/>
        <v>82628661.249632835</v>
      </c>
      <c r="R112" s="332">
        <f t="shared" si="33"/>
        <v>82628661.249632835</v>
      </c>
      <c r="S112" s="332">
        <f t="shared" si="33"/>
        <v>82628661.249632835</v>
      </c>
      <c r="T112" s="332">
        <f t="shared" si="33"/>
        <v>82628661.249632835</v>
      </c>
      <c r="U112" s="332">
        <f t="shared" si="33"/>
        <v>82628661.249632835</v>
      </c>
      <c r="V112" s="332">
        <f t="shared" si="33"/>
        <v>82628661.249632835</v>
      </c>
      <c r="W112" s="332">
        <f t="shared" si="33"/>
        <v>82628661.249632835</v>
      </c>
      <c r="X112" s="332">
        <f t="shared" si="33"/>
        <v>82628661.249632835</v>
      </c>
      <c r="Y112" s="332">
        <f t="shared" si="33"/>
        <v>82628661.249632835</v>
      </c>
      <c r="Z112" s="332">
        <f t="shared" si="33"/>
        <v>82628661.249632835</v>
      </c>
    </row>
    <row r="113" spans="1:31" x14ac:dyDescent="0.25">
      <c r="A113" s="4">
        <v>4</v>
      </c>
      <c r="B113" s="27" t="s">
        <v>68</v>
      </c>
      <c r="C113" s="304">
        <v>700</v>
      </c>
      <c r="D113" s="329">
        <v>1567.3498485832638</v>
      </c>
      <c r="E113" s="330">
        <f t="shared" si="29"/>
        <v>7.4789635042676814E-2</v>
      </c>
      <c r="F113" s="331">
        <f t="shared" si="30"/>
        <v>82055066.211815938</v>
      </c>
      <c r="G113" s="332"/>
      <c r="H113" s="335"/>
      <c r="I113" s="335"/>
      <c r="J113" s="332">
        <f t="shared" ref="J113:Z113" si="34">$F$113</f>
        <v>82055066.211815938</v>
      </c>
      <c r="K113" s="332">
        <f t="shared" si="34"/>
        <v>82055066.211815938</v>
      </c>
      <c r="L113" s="332">
        <f t="shared" si="34"/>
        <v>82055066.211815938</v>
      </c>
      <c r="M113" s="332">
        <f t="shared" si="34"/>
        <v>82055066.211815938</v>
      </c>
      <c r="N113" s="332">
        <f t="shared" si="34"/>
        <v>82055066.211815938</v>
      </c>
      <c r="O113" s="332">
        <f t="shared" si="34"/>
        <v>82055066.211815938</v>
      </c>
      <c r="P113" s="332">
        <f t="shared" si="34"/>
        <v>82055066.211815938</v>
      </c>
      <c r="Q113" s="332">
        <f t="shared" si="34"/>
        <v>82055066.211815938</v>
      </c>
      <c r="R113" s="332">
        <f t="shared" si="34"/>
        <v>82055066.211815938</v>
      </c>
      <c r="S113" s="332">
        <f t="shared" si="34"/>
        <v>82055066.211815938</v>
      </c>
      <c r="T113" s="332">
        <f t="shared" si="34"/>
        <v>82055066.211815938</v>
      </c>
      <c r="U113" s="332">
        <f t="shared" si="34"/>
        <v>82055066.211815938</v>
      </c>
      <c r="V113" s="332">
        <f t="shared" si="34"/>
        <v>82055066.211815938</v>
      </c>
      <c r="W113" s="332">
        <f t="shared" si="34"/>
        <v>82055066.211815938</v>
      </c>
      <c r="X113" s="332">
        <f t="shared" si="34"/>
        <v>82055066.211815938</v>
      </c>
      <c r="Y113" s="332">
        <f t="shared" si="34"/>
        <v>82055066.211815938</v>
      </c>
      <c r="Z113" s="332">
        <f t="shared" si="34"/>
        <v>82055066.211815938</v>
      </c>
    </row>
    <row r="114" spans="1:31" x14ac:dyDescent="0.25">
      <c r="A114" s="4">
        <v>5</v>
      </c>
      <c r="B114" s="27" t="s">
        <v>68</v>
      </c>
      <c r="C114" s="304">
        <v>875</v>
      </c>
      <c r="D114" s="329">
        <v>1556.3934977182278</v>
      </c>
      <c r="E114" s="330">
        <f t="shared" si="29"/>
        <v>7.4789635042676814E-2</v>
      </c>
      <c r="F114" s="331">
        <f t="shared" si="30"/>
        <v>101851838.96749881</v>
      </c>
      <c r="G114" s="332"/>
      <c r="H114" s="335"/>
      <c r="I114" s="335"/>
      <c r="J114" s="335"/>
      <c r="K114" s="332">
        <f t="shared" ref="K114:Z114" si="35">$F$114</f>
        <v>101851838.96749881</v>
      </c>
      <c r="L114" s="332">
        <f t="shared" si="35"/>
        <v>101851838.96749881</v>
      </c>
      <c r="M114" s="332">
        <f t="shared" si="35"/>
        <v>101851838.96749881</v>
      </c>
      <c r="N114" s="332">
        <f t="shared" si="35"/>
        <v>101851838.96749881</v>
      </c>
      <c r="O114" s="332">
        <f t="shared" si="35"/>
        <v>101851838.96749881</v>
      </c>
      <c r="P114" s="332">
        <f t="shared" si="35"/>
        <v>101851838.96749881</v>
      </c>
      <c r="Q114" s="332">
        <f t="shared" si="35"/>
        <v>101851838.96749881</v>
      </c>
      <c r="R114" s="332">
        <f t="shared" si="35"/>
        <v>101851838.96749881</v>
      </c>
      <c r="S114" s="332">
        <f t="shared" si="35"/>
        <v>101851838.96749881</v>
      </c>
      <c r="T114" s="332">
        <f t="shared" si="35"/>
        <v>101851838.96749881</v>
      </c>
      <c r="U114" s="332">
        <f t="shared" si="35"/>
        <v>101851838.96749881</v>
      </c>
      <c r="V114" s="332">
        <f t="shared" si="35"/>
        <v>101851838.96749881</v>
      </c>
      <c r="W114" s="332">
        <f t="shared" si="35"/>
        <v>101851838.96749881</v>
      </c>
      <c r="X114" s="332">
        <f t="shared" si="35"/>
        <v>101851838.96749881</v>
      </c>
      <c r="Y114" s="332">
        <f t="shared" si="35"/>
        <v>101851838.96749881</v>
      </c>
      <c r="Z114" s="332">
        <f t="shared" si="35"/>
        <v>101851838.96749881</v>
      </c>
    </row>
    <row r="115" spans="1:31" x14ac:dyDescent="0.25">
      <c r="A115" s="4">
        <v>6</v>
      </c>
      <c r="B115" s="27" t="s">
        <v>68</v>
      </c>
      <c r="C115" s="304">
        <v>875</v>
      </c>
      <c r="D115" s="329">
        <v>1545.4371468531915</v>
      </c>
      <c r="E115" s="330">
        <f t="shared" si="29"/>
        <v>7.4789635042676814E-2</v>
      </c>
      <c r="F115" s="331">
        <f t="shared" si="30"/>
        <v>101134845.17022769</v>
      </c>
      <c r="G115" s="332"/>
      <c r="H115" s="335"/>
      <c r="I115" s="335"/>
      <c r="J115" s="335"/>
      <c r="K115" s="335"/>
      <c r="L115" s="332">
        <f t="shared" ref="L115:Z115" si="36">$F$115</f>
        <v>101134845.17022769</v>
      </c>
      <c r="M115" s="332">
        <f t="shared" si="36"/>
        <v>101134845.17022769</v>
      </c>
      <c r="N115" s="332">
        <f t="shared" si="36"/>
        <v>101134845.17022769</v>
      </c>
      <c r="O115" s="332">
        <f t="shared" si="36"/>
        <v>101134845.17022769</v>
      </c>
      <c r="P115" s="332">
        <f t="shared" si="36"/>
        <v>101134845.17022769</v>
      </c>
      <c r="Q115" s="332">
        <f t="shared" si="36"/>
        <v>101134845.17022769</v>
      </c>
      <c r="R115" s="332">
        <f t="shared" si="36"/>
        <v>101134845.17022769</v>
      </c>
      <c r="S115" s="332">
        <f t="shared" si="36"/>
        <v>101134845.17022769</v>
      </c>
      <c r="T115" s="332">
        <f t="shared" si="36"/>
        <v>101134845.17022769</v>
      </c>
      <c r="U115" s="332">
        <f t="shared" si="36"/>
        <v>101134845.17022769</v>
      </c>
      <c r="V115" s="332">
        <f t="shared" si="36"/>
        <v>101134845.17022769</v>
      </c>
      <c r="W115" s="332">
        <f t="shared" si="36"/>
        <v>101134845.17022769</v>
      </c>
      <c r="X115" s="332">
        <f t="shared" si="36"/>
        <v>101134845.17022769</v>
      </c>
      <c r="Y115" s="332">
        <f t="shared" si="36"/>
        <v>101134845.17022769</v>
      </c>
      <c r="Z115" s="332">
        <f t="shared" si="36"/>
        <v>101134845.17022769</v>
      </c>
    </row>
    <row r="116" spans="1:31" x14ac:dyDescent="0.25">
      <c r="A116" s="4">
        <v>1</v>
      </c>
      <c r="B116" s="27" t="s">
        <v>67</v>
      </c>
      <c r="C116" s="304">
        <f t="array" ref="C116:C121">TRANSPOSE($G$97:$L$97)</f>
        <v>430</v>
      </c>
      <c r="D116" s="329">
        <f t="array" ref="D116:D121">TRANSPOSE($G$104:$L$104)</f>
        <v>1612.7893560187363</v>
      </c>
      <c r="E116" s="330">
        <f t="shared" si="29"/>
        <v>7.4789635042676814E-2</v>
      </c>
      <c r="F116" s="331">
        <f t="shared" si="30"/>
        <v>51866568.75506267</v>
      </c>
      <c r="G116" s="332">
        <f t="shared" ref="G116:Z116" si="37">$F116</f>
        <v>51866568.75506267</v>
      </c>
      <c r="H116" s="332">
        <f t="shared" si="37"/>
        <v>51866568.75506267</v>
      </c>
      <c r="I116" s="332">
        <f t="shared" si="37"/>
        <v>51866568.75506267</v>
      </c>
      <c r="J116" s="332">
        <f t="shared" si="37"/>
        <v>51866568.75506267</v>
      </c>
      <c r="K116" s="332">
        <f t="shared" si="37"/>
        <v>51866568.75506267</v>
      </c>
      <c r="L116" s="332">
        <f t="shared" si="37"/>
        <v>51866568.75506267</v>
      </c>
      <c r="M116" s="332">
        <f t="shared" si="37"/>
        <v>51866568.75506267</v>
      </c>
      <c r="N116" s="332">
        <f t="shared" si="37"/>
        <v>51866568.75506267</v>
      </c>
      <c r="O116" s="332">
        <f t="shared" si="37"/>
        <v>51866568.75506267</v>
      </c>
      <c r="P116" s="332">
        <f t="shared" si="37"/>
        <v>51866568.75506267</v>
      </c>
      <c r="Q116" s="332">
        <f t="shared" si="37"/>
        <v>51866568.75506267</v>
      </c>
      <c r="R116" s="332">
        <f t="shared" si="37"/>
        <v>51866568.75506267</v>
      </c>
      <c r="S116" s="332">
        <f t="shared" si="37"/>
        <v>51866568.75506267</v>
      </c>
      <c r="T116" s="332">
        <f t="shared" si="37"/>
        <v>51866568.75506267</v>
      </c>
      <c r="U116" s="332">
        <f t="shared" si="37"/>
        <v>51866568.75506267</v>
      </c>
      <c r="V116" s="332">
        <f t="shared" si="37"/>
        <v>51866568.75506267</v>
      </c>
      <c r="W116" s="332">
        <f t="shared" si="37"/>
        <v>51866568.75506267</v>
      </c>
      <c r="X116" s="332">
        <f t="shared" si="37"/>
        <v>51866568.75506267</v>
      </c>
      <c r="Y116" s="332">
        <f t="shared" si="37"/>
        <v>51866568.75506267</v>
      </c>
      <c r="Z116" s="332">
        <f t="shared" si="37"/>
        <v>51866568.75506267</v>
      </c>
    </row>
    <row r="117" spans="1:31" x14ac:dyDescent="0.25">
      <c r="A117" s="4">
        <v>2</v>
      </c>
      <c r="B117" s="27" t="s">
        <v>67</v>
      </c>
      <c r="C117" s="304">
        <v>450</v>
      </c>
      <c r="D117" s="329">
        <v>1601.746937982726</v>
      </c>
      <c r="E117" s="330">
        <f t="shared" si="29"/>
        <v>7.4789635042676814E-2</v>
      </c>
      <c r="F117" s="331">
        <f t="shared" si="30"/>
        <v>53907331.015103929</v>
      </c>
      <c r="G117" s="329"/>
      <c r="H117" s="332">
        <f t="shared" ref="H117:Z117" si="38">$F117</f>
        <v>53907331.015103929</v>
      </c>
      <c r="I117" s="332">
        <f t="shared" si="38"/>
        <v>53907331.015103929</v>
      </c>
      <c r="J117" s="332">
        <f t="shared" si="38"/>
        <v>53907331.015103929</v>
      </c>
      <c r="K117" s="332">
        <f t="shared" si="38"/>
        <v>53907331.015103929</v>
      </c>
      <c r="L117" s="332">
        <f t="shared" si="38"/>
        <v>53907331.015103929</v>
      </c>
      <c r="M117" s="332">
        <f t="shared" si="38"/>
        <v>53907331.015103929</v>
      </c>
      <c r="N117" s="332">
        <f t="shared" si="38"/>
        <v>53907331.015103929</v>
      </c>
      <c r="O117" s="332">
        <f t="shared" si="38"/>
        <v>53907331.015103929</v>
      </c>
      <c r="P117" s="332">
        <f t="shared" si="38"/>
        <v>53907331.015103929</v>
      </c>
      <c r="Q117" s="332">
        <f t="shared" si="38"/>
        <v>53907331.015103929</v>
      </c>
      <c r="R117" s="332">
        <f t="shared" si="38"/>
        <v>53907331.015103929</v>
      </c>
      <c r="S117" s="332">
        <f t="shared" si="38"/>
        <v>53907331.015103929</v>
      </c>
      <c r="T117" s="332">
        <f t="shared" si="38"/>
        <v>53907331.015103929</v>
      </c>
      <c r="U117" s="332">
        <f t="shared" si="38"/>
        <v>53907331.015103929</v>
      </c>
      <c r="V117" s="332">
        <f t="shared" si="38"/>
        <v>53907331.015103929</v>
      </c>
      <c r="W117" s="332">
        <f t="shared" si="38"/>
        <v>53907331.015103929</v>
      </c>
      <c r="X117" s="332">
        <f t="shared" si="38"/>
        <v>53907331.015103929</v>
      </c>
      <c r="Y117" s="332">
        <f t="shared" si="38"/>
        <v>53907331.015103929</v>
      </c>
      <c r="Z117" s="332">
        <f t="shared" si="38"/>
        <v>53907331.015103929</v>
      </c>
    </row>
    <row r="118" spans="1:31" x14ac:dyDescent="0.25">
      <c r="A118" s="4">
        <v>3</v>
      </c>
      <c r="B118" s="27" t="s">
        <v>67</v>
      </c>
      <c r="C118" s="304">
        <v>300</v>
      </c>
      <c r="D118" s="329">
        <v>1590.7045199467154</v>
      </c>
      <c r="E118" s="330">
        <f t="shared" si="29"/>
        <v>7.4789635042676814E-2</v>
      </c>
      <c r="F118" s="331">
        <f t="shared" si="30"/>
        <v>35690463.152265377</v>
      </c>
      <c r="G118" s="329"/>
      <c r="H118" s="336"/>
      <c r="I118" s="332">
        <f t="shared" ref="I118:Z118" si="39">$F118</f>
        <v>35690463.152265377</v>
      </c>
      <c r="J118" s="332">
        <f t="shared" si="39"/>
        <v>35690463.152265377</v>
      </c>
      <c r="K118" s="332">
        <f t="shared" si="39"/>
        <v>35690463.152265377</v>
      </c>
      <c r="L118" s="332">
        <f t="shared" si="39"/>
        <v>35690463.152265377</v>
      </c>
      <c r="M118" s="332">
        <f t="shared" si="39"/>
        <v>35690463.152265377</v>
      </c>
      <c r="N118" s="332">
        <f t="shared" si="39"/>
        <v>35690463.152265377</v>
      </c>
      <c r="O118" s="332">
        <f t="shared" si="39"/>
        <v>35690463.152265377</v>
      </c>
      <c r="P118" s="332">
        <f t="shared" si="39"/>
        <v>35690463.152265377</v>
      </c>
      <c r="Q118" s="332">
        <f t="shared" si="39"/>
        <v>35690463.152265377</v>
      </c>
      <c r="R118" s="332">
        <f t="shared" si="39"/>
        <v>35690463.152265377</v>
      </c>
      <c r="S118" s="332">
        <f t="shared" si="39"/>
        <v>35690463.152265377</v>
      </c>
      <c r="T118" s="332">
        <f t="shared" si="39"/>
        <v>35690463.152265377</v>
      </c>
      <c r="U118" s="332">
        <f t="shared" si="39"/>
        <v>35690463.152265377</v>
      </c>
      <c r="V118" s="332">
        <f t="shared" si="39"/>
        <v>35690463.152265377</v>
      </c>
      <c r="W118" s="332">
        <f t="shared" si="39"/>
        <v>35690463.152265377</v>
      </c>
      <c r="X118" s="332">
        <f t="shared" si="39"/>
        <v>35690463.152265377</v>
      </c>
      <c r="Y118" s="332">
        <f t="shared" si="39"/>
        <v>35690463.152265377</v>
      </c>
      <c r="Z118" s="332">
        <f t="shared" si="39"/>
        <v>35690463.152265377</v>
      </c>
    </row>
    <row r="119" spans="1:31" x14ac:dyDescent="0.25">
      <c r="A119" s="4">
        <v>4</v>
      </c>
      <c r="B119" s="27" t="s">
        <v>67</v>
      </c>
      <c r="C119" s="304">
        <v>300</v>
      </c>
      <c r="D119" s="329">
        <v>1579.6621019107049</v>
      </c>
      <c r="E119" s="330">
        <f t="shared" si="29"/>
        <v>7.4789635042676814E-2</v>
      </c>
      <c r="F119" s="331">
        <f t="shared" si="30"/>
        <v>35442705.62779481</v>
      </c>
      <c r="G119" s="329"/>
      <c r="H119" s="336"/>
      <c r="I119" s="336"/>
      <c r="J119" s="332">
        <f t="shared" ref="J119:Z119" si="40">$F119</f>
        <v>35442705.62779481</v>
      </c>
      <c r="K119" s="332">
        <f t="shared" si="40"/>
        <v>35442705.62779481</v>
      </c>
      <c r="L119" s="332">
        <f t="shared" si="40"/>
        <v>35442705.62779481</v>
      </c>
      <c r="M119" s="332">
        <f t="shared" si="40"/>
        <v>35442705.62779481</v>
      </c>
      <c r="N119" s="332">
        <f t="shared" si="40"/>
        <v>35442705.62779481</v>
      </c>
      <c r="O119" s="332">
        <f t="shared" si="40"/>
        <v>35442705.62779481</v>
      </c>
      <c r="P119" s="332">
        <f t="shared" si="40"/>
        <v>35442705.62779481</v>
      </c>
      <c r="Q119" s="332">
        <f t="shared" si="40"/>
        <v>35442705.62779481</v>
      </c>
      <c r="R119" s="332">
        <f t="shared" si="40"/>
        <v>35442705.62779481</v>
      </c>
      <c r="S119" s="332">
        <f t="shared" si="40"/>
        <v>35442705.62779481</v>
      </c>
      <c r="T119" s="332">
        <f t="shared" si="40"/>
        <v>35442705.62779481</v>
      </c>
      <c r="U119" s="332">
        <f t="shared" si="40"/>
        <v>35442705.62779481</v>
      </c>
      <c r="V119" s="332">
        <f t="shared" si="40"/>
        <v>35442705.62779481</v>
      </c>
      <c r="W119" s="332">
        <f t="shared" si="40"/>
        <v>35442705.62779481</v>
      </c>
      <c r="X119" s="332">
        <f t="shared" si="40"/>
        <v>35442705.62779481</v>
      </c>
      <c r="Y119" s="332">
        <f t="shared" si="40"/>
        <v>35442705.62779481</v>
      </c>
      <c r="Z119" s="332">
        <f t="shared" si="40"/>
        <v>35442705.62779481</v>
      </c>
    </row>
    <row r="120" spans="1:31" x14ac:dyDescent="0.25">
      <c r="A120" s="4">
        <v>5</v>
      </c>
      <c r="B120" s="27" t="s">
        <v>67</v>
      </c>
      <c r="C120" s="304">
        <v>375</v>
      </c>
      <c r="D120" s="329">
        <v>1568.6196838746946</v>
      </c>
      <c r="E120" s="330">
        <f t="shared" si="29"/>
        <v>7.4789635042676814E-2</v>
      </c>
      <c r="F120" s="331">
        <f t="shared" si="30"/>
        <v>43993685.129155308</v>
      </c>
      <c r="G120" s="329"/>
      <c r="H120" s="336"/>
      <c r="I120" s="336"/>
      <c r="J120" s="336"/>
      <c r="K120" s="332">
        <f t="shared" ref="K120:Z120" si="41">$F120</f>
        <v>43993685.129155308</v>
      </c>
      <c r="L120" s="332">
        <f t="shared" si="41"/>
        <v>43993685.129155308</v>
      </c>
      <c r="M120" s="332">
        <f t="shared" si="41"/>
        <v>43993685.129155308</v>
      </c>
      <c r="N120" s="332">
        <f t="shared" si="41"/>
        <v>43993685.129155308</v>
      </c>
      <c r="O120" s="332">
        <f t="shared" si="41"/>
        <v>43993685.129155308</v>
      </c>
      <c r="P120" s="332">
        <f t="shared" si="41"/>
        <v>43993685.129155308</v>
      </c>
      <c r="Q120" s="332">
        <f t="shared" si="41"/>
        <v>43993685.129155308</v>
      </c>
      <c r="R120" s="332">
        <f t="shared" si="41"/>
        <v>43993685.129155308</v>
      </c>
      <c r="S120" s="332">
        <f t="shared" si="41"/>
        <v>43993685.129155308</v>
      </c>
      <c r="T120" s="332">
        <f t="shared" si="41"/>
        <v>43993685.129155308</v>
      </c>
      <c r="U120" s="332">
        <f t="shared" si="41"/>
        <v>43993685.129155308</v>
      </c>
      <c r="V120" s="332">
        <f t="shared" si="41"/>
        <v>43993685.129155308</v>
      </c>
      <c r="W120" s="332">
        <f t="shared" si="41"/>
        <v>43993685.129155308</v>
      </c>
      <c r="X120" s="332">
        <f t="shared" si="41"/>
        <v>43993685.129155308</v>
      </c>
      <c r="Y120" s="332">
        <f t="shared" si="41"/>
        <v>43993685.129155308</v>
      </c>
      <c r="Z120" s="332">
        <f t="shared" si="41"/>
        <v>43993685.129155308</v>
      </c>
    </row>
    <row r="121" spans="1:31" x14ac:dyDescent="0.25">
      <c r="A121" s="4">
        <v>6</v>
      </c>
      <c r="B121" s="27" t="s">
        <v>67</v>
      </c>
      <c r="C121" s="304">
        <v>375</v>
      </c>
      <c r="D121" s="329">
        <v>1557.5772658386841</v>
      </c>
      <c r="E121" s="330">
        <f t="shared" si="29"/>
        <v>7.4789635042676814E-2</v>
      </c>
      <c r="F121" s="331">
        <f t="shared" si="30"/>
        <v>43683988.223567098</v>
      </c>
      <c r="G121" s="329"/>
      <c r="H121" s="336"/>
      <c r="I121" s="336"/>
      <c r="J121" s="336"/>
      <c r="K121" s="336"/>
      <c r="L121" s="332">
        <f t="shared" ref="L121:Z123" si="42">$F121</f>
        <v>43683988.223567098</v>
      </c>
      <c r="M121" s="332">
        <f t="shared" si="42"/>
        <v>43683988.223567098</v>
      </c>
      <c r="N121" s="332">
        <f t="shared" si="42"/>
        <v>43683988.223567098</v>
      </c>
      <c r="O121" s="332">
        <f t="shared" si="42"/>
        <v>43683988.223567098</v>
      </c>
      <c r="P121" s="332">
        <f t="shared" si="42"/>
        <v>43683988.223567098</v>
      </c>
      <c r="Q121" s="332">
        <f t="shared" si="42"/>
        <v>43683988.223567098</v>
      </c>
      <c r="R121" s="332">
        <f t="shared" si="42"/>
        <v>43683988.223567098</v>
      </c>
      <c r="S121" s="332">
        <f t="shared" si="42"/>
        <v>43683988.223567098</v>
      </c>
      <c r="T121" s="332">
        <f t="shared" si="42"/>
        <v>43683988.223567098</v>
      </c>
      <c r="U121" s="332">
        <f t="shared" si="42"/>
        <v>43683988.223567098</v>
      </c>
      <c r="V121" s="332">
        <f t="shared" si="42"/>
        <v>43683988.223567098</v>
      </c>
      <c r="W121" s="332">
        <f t="shared" si="42"/>
        <v>43683988.223567098</v>
      </c>
      <c r="X121" s="332">
        <f t="shared" si="42"/>
        <v>43683988.223567098</v>
      </c>
      <c r="Y121" s="332">
        <f t="shared" si="42"/>
        <v>43683988.223567098</v>
      </c>
      <c r="Z121" s="332">
        <f t="shared" si="42"/>
        <v>43683988.223567098</v>
      </c>
    </row>
    <row r="122" spans="1:31" x14ac:dyDescent="0.25">
      <c r="B122" s="27" t="s">
        <v>66</v>
      </c>
      <c r="C122" s="304">
        <f>G98</f>
        <v>20</v>
      </c>
      <c r="D122" s="329">
        <f>G105</f>
        <v>3497.3511982280797</v>
      </c>
      <c r="E122" s="330">
        <f t="shared" si="29"/>
        <v>7.4789635042676814E-2</v>
      </c>
      <c r="F122" s="331">
        <f t="shared" si="30"/>
        <v>5231312.3946309304</v>
      </c>
      <c r="G122" s="332">
        <f t="shared" ref="G122:K123" si="43">$F122</f>
        <v>5231312.3946309304</v>
      </c>
      <c r="H122" s="332">
        <f t="shared" si="43"/>
        <v>5231312.3946309304</v>
      </c>
      <c r="I122" s="332">
        <f t="shared" si="43"/>
        <v>5231312.3946309304</v>
      </c>
      <c r="J122" s="332">
        <f t="shared" si="43"/>
        <v>5231312.3946309304</v>
      </c>
      <c r="K122" s="332">
        <f t="shared" si="43"/>
        <v>5231312.3946309304</v>
      </c>
      <c r="L122" s="332">
        <f t="shared" si="42"/>
        <v>5231312.3946309304</v>
      </c>
      <c r="M122" s="332">
        <f t="shared" si="42"/>
        <v>5231312.3946309304</v>
      </c>
      <c r="N122" s="332">
        <f t="shared" si="42"/>
        <v>5231312.3946309304</v>
      </c>
      <c r="O122" s="332">
        <f t="shared" si="42"/>
        <v>5231312.3946309304</v>
      </c>
      <c r="P122" s="332">
        <f t="shared" si="42"/>
        <v>5231312.3946309304</v>
      </c>
      <c r="Q122" s="332">
        <f t="shared" si="42"/>
        <v>5231312.3946309304</v>
      </c>
      <c r="R122" s="332">
        <f t="shared" si="42"/>
        <v>5231312.3946309304</v>
      </c>
      <c r="S122" s="332">
        <f t="shared" si="42"/>
        <v>5231312.3946309304</v>
      </c>
      <c r="T122" s="332">
        <f t="shared" si="42"/>
        <v>5231312.3946309304</v>
      </c>
      <c r="U122" s="332">
        <f t="shared" si="42"/>
        <v>5231312.3946309304</v>
      </c>
      <c r="V122" s="332">
        <f t="shared" si="42"/>
        <v>5231312.3946309304</v>
      </c>
      <c r="W122" s="332">
        <f t="shared" si="42"/>
        <v>5231312.3946309304</v>
      </c>
      <c r="X122" s="332">
        <f t="shared" si="42"/>
        <v>5231312.3946309304</v>
      </c>
      <c r="Y122" s="332">
        <f t="shared" si="42"/>
        <v>5231312.3946309304</v>
      </c>
      <c r="Z122" s="332">
        <f t="shared" si="42"/>
        <v>5231312.3946309304</v>
      </c>
    </row>
    <row r="123" spans="1:31" x14ac:dyDescent="0.25">
      <c r="B123" s="27" t="s">
        <v>65</v>
      </c>
      <c r="C123" s="304">
        <f>G99</f>
        <v>20</v>
      </c>
      <c r="D123" s="329">
        <f>G106</f>
        <v>3524.8244990782609</v>
      </c>
      <c r="E123" s="330">
        <f t="shared" si="29"/>
        <v>7.4789635042676814E-2</v>
      </c>
      <c r="F123" s="331">
        <f t="shared" si="30"/>
        <v>5272406.7575109843</v>
      </c>
      <c r="G123" s="332">
        <f t="shared" si="43"/>
        <v>5272406.7575109843</v>
      </c>
      <c r="H123" s="332">
        <f t="shared" si="43"/>
        <v>5272406.7575109843</v>
      </c>
      <c r="I123" s="332">
        <f t="shared" si="43"/>
        <v>5272406.7575109843</v>
      </c>
      <c r="J123" s="332">
        <f t="shared" si="43"/>
        <v>5272406.7575109843</v>
      </c>
      <c r="K123" s="332">
        <f t="shared" si="43"/>
        <v>5272406.7575109843</v>
      </c>
      <c r="L123" s="332">
        <f t="shared" si="42"/>
        <v>5272406.7575109843</v>
      </c>
      <c r="M123" s="332">
        <f t="shared" si="42"/>
        <v>5272406.7575109843</v>
      </c>
      <c r="N123" s="332">
        <f t="shared" si="42"/>
        <v>5272406.7575109843</v>
      </c>
      <c r="O123" s="332">
        <f t="shared" si="42"/>
        <v>5272406.7575109843</v>
      </c>
      <c r="P123" s="332">
        <f t="shared" si="42"/>
        <v>5272406.7575109843</v>
      </c>
      <c r="Q123" s="332">
        <f t="shared" si="42"/>
        <v>5272406.7575109843</v>
      </c>
      <c r="R123" s="332">
        <f t="shared" si="42"/>
        <v>5272406.7575109843</v>
      </c>
      <c r="S123" s="332">
        <f t="shared" si="42"/>
        <v>5272406.7575109843</v>
      </c>
      <c r="T123" s="332">
        <f t="shared" si="42"/>
        <v>5272406.7575109843</v>
      </c>
      <c r="U123" s="332">
        <f t="shared" si="42"/>
        <v>5272406.7575109843</v>
      </c>
      <c r="V123" s="332">
        <f t="shared" si="42"/>
        <v>5272406.7575109843</v>
      </c>
      <c r="W123" s="332">
        <f t="shared" si="42"/>
        <v>5272406.7575109843</v>
      </c>
      <c r="X123" s="332">
        <f t="shared" si="42"/>
        <v>5272406.7575109843</v>
      </c>
      <c r="Y123" s="332">
        <f t="shared" si="42"/>
        <v>5272406.7575109843</v>
      </c>
      <c r="Z123" s="332">
        <f t="shared" si="42"/>
        <v>5272406.7575109843</v>
      </c>
    </row>
    <row r="124" spans="1:31" x14ac:dyDescent="0.25">
      <c r="B124" s="27"/>
      <c r="C124" s="27"/>
      <c r="D124" s="27"/>
      <c r="E124" s="27"/>
      <c r="F124" s="27"/>
      <c r="G124" s="27"/>
    </row>
    <row r="125" spans="1:31" x14ac:dyDescent="0.25">
      <c r="B125" s="23" t="s">
        <v>64</v>
      </c>
      <c r="C125" s="27"/>
      <c r="D125" s="27"/>
      <c r="E125" s="27"/>
      <c r="F125" s="27"/>
      <c r="G125" s="27"/>
    </row>
    <row r="126" spans="1:31" x14ac:dyDescent="0.25">
      <c r="B126" s="23" t="s">
        <v>27</v>
      </c>
      <c r="C126" s="27"/>
      <c r="D126" s="27"/>
      <c r="E126" s="27"/>
      <c r="F126" s="27"/>
      <c r="G126" s="179">
        <f t="shared" ref="G126:Z126" si="44">G2</f>
        <v>2030</v>
      </c>
      <c r="H126" s="179">
        <f t="shared" si="44"/>
        <v>2031</v>
      </c>
      <c r="I126" s="179">
        <f t="shared" si="44"/>
        <v>2032</v>
      </c>
      <c r="J126" s="179">
        <f t="shared" si="44"/>
        <v>2033</v>
      </c>
      <c r="K126" s="179">
        <f t="shared" si="44"/>
        <v>2034</v>
      </c>
      <c r="L126" s="179">
        <f t="shared" si="44"/>
        <v>2035</v>
      </c>
      <c r="M126" s="179">
        <f t="shared" si="44"/>
        <v>2036</v>
      </c>
      <c r="N126" s="179">
        <f t="shared" si="44"/>
        <v>2037</v>
      </c>
      <c r="O126" s="179">
        <f t="shared" si="44"/>
        <v>2038</v>
      </c>
      <c r="P126" s="179">
        <f t="shared" si="44"/>
        <v>2039</v>
      </c>
      <c r="Q126" s="179">
        <f t="shared" si="44"/>
        <v>2040</v>
      </c>
      <c r="R126" s="179">
        <f t="shared" si="44"/>
        <v>2041</v>
      </c>
      <c r="S126" s="179">
        <f t="shared" si="44"/>
        <v>2042</v>
      </c>
      <c r="T126" s="179">
        <f t="shared" si="44"/>
        <v>2043</v>
      </c>
      <c r="U126" s="179">
        <f t="shared" si="44"/>
        <v>2044</v>
      </c>
      <c r="V126" s="179">
        <f t="shared" si="44"/>
        <v>2045</v>
      </c>
      <c r="W126" s="179">
        <f t="shared" si="44"/>
        <v>2046</v>
      </c>
      <c r="X126" s="179">
        <f t="shared" si="44"/>
        <v>2047</v>
      </c>
      <c r="Y126" s="179">
        <f t="shared" si="44"/>
        <v>2048</v>
      </c>
      <c r="Z126" s="179">
        <f t="shared" si="44"/>
        <v>2049</v>
      </c>
      <c r="AA126" s="179"/>
      <c r="AB126" s="179"/>
      <c r="AC126" s="179"/>
      <c r="AD126" s="179"/>
      <c r="AE126" s="179"/>
    </row>
    <row r="127" spans="1:31" x14ac:dyDescent="0.25">
      <c r="B127" s="27" t="s">
        <v>28</v>
      </c>
      <c r="C127" s="27"/>
      <c r="D127" s="27"/>
      <c r="E127" s="27"/>
      <c r="F127" s="27"/>
      <c r="G127" s="313">
        <f t="shared" ref="G127:Z127" si="45">SUM(G88:G91)</f>
        <v>62054210.131197676</v>
      </c>
      <c r="H127" s="313">
        <f t="shared" si="45"/>
        <v>121792005.12922843</v>
      </c>
      <c r="I127" s="313">
        <f t="shared" si="45"/>
        <v>161342647.51917401</v>
      </c>
      <c r="J127" s="313">
        <f t="shared" si="45"/>
        <v>200618735.63371146</v>
      </c>
      <c r="K127" s="313">
        <f t="shared" si="45"/>
        <v>249370652.93262294</v>
      </c>
      <c r="L127" s="313">
        <f t="shared" si="45"/>
        <v>297779377.38727421</v>
      </c>
      <c r="M127" s="313">
        <f t="shared" si="45"/>
        <v>297779377.38727421</v>
      </c>
      <c r="N127" s="313">
        <f t="shared" si="45"/>
        <v>297779377.38727421</v>
      </c>
      <c r="O127" s="313">
        <f t="shared" si="45"/>
        <v>297779377.38727421</v>
      </c>
      <c r="P127" s="313">
        <f t="shared" si="45"/>
        <v>297779377.38727421</v>
      </c>
      <c r="Q127" s="313">
        <f t="shared" si="45"/>
        <v>297779377.38727421</v>
      </c>
      <c r="R127" s="313">
        <f t="shared" si="45"/>
        <v>297779377.38727421</v>
      </c>
      <c r="S127" s="313">
        <f t="shared" si="45"/>
        <v>297779377.38727421</v>
      </c>
      <c r="T127" s="313">
        <f t="shared" si="45"/>
        <v>297779377.38727421</v>
      </c>
      <c r="U127" s="313">
        <f t="shared" si="45"/>
        <v>297779377.38727421</v>
      </c>
      <c r="V127" s="313">
        <f t="shared" si="45"/>
        <v>297779377.38727421</v>
      </c>
      <c r="W127" s="313">
        <f t="shared" si="45"/>
        <v>297779377.38727421</v>
      </c>
      <c r="X127" s="313">
        <f t="shared" si="45"/>
        <v>297779377.38727421</v>
      </c>
      <c r="Y127" s="313">
        <f t="shared" si="45"/>
        <v>297779377.38727421</v>
      </c>
      <c r="Z127" s="313">
        <f t="shared" si="45"/>
        <v>297779377.38727421</v>
      </c>
      <c r="AA127" s="313"/>
      <c r="AB127" s="313"/>
      <c r="AC127" s="313"/>
      <c r="AD127" s="313"/>
      <c r="AE127" s="313"/>
    </row>
    <row r="128" spans="1:31" x14ac:dyDescent="0.25">
      <c r="B128" s="27" t="s">
        <v>29</v>
      </c>
      <c r="C128" s="27"/>
      <c r="D128" s="27"/>
      <c r="E128" s="27"/>
      <c r="F128" s="27"/>
      <c r="G128" s="314">
        <f t="shared" ref="G128:Z128" si="46">SUM(G110:G123)</f>
        <v>185640469.14295405</v>
      </c>
      <c r="H128" s="314">
        <f t="shared" si="46"/>
        <v>364351184.5892325</v>
      </c>
      <c r="I128" s="314">
        <f t="shared" si="46"/>
        <v>482670308.99113071</v>
      </c>
      <c r="J128" s="314">
        <f t="shared" si="46"/>
        <v>600168080.83074164</v>
      </c>
      <c r="K128" s="314">
        <f t="shared" si="46"/>
        <v>746013604.92739582</v>
      </c>
      <c r="L128" s="314">
        <f t="shared" si="46"/>
        <v>890832438.3211906</v>
      </c>
      <c r="M128" s="314">
        <f t="shared" si="46"/>
        <v>890832438.3211906</v>
      </c>
      <c r="N128" s="314">
        <f t="shared" si="46"/>
        <v>890832438.3211906</v>
      </c>
      <c r="O128" s="314">
        <f t="shared" si="46"/>
        <v>890832438.3211906</v>
      </c>
      <c r="P128" s="314">
        <f t="shared" si="46"/>
        <v>890832438.3211906</v>
      </c>
      <c r="Q128" s="314">
        <f t="shared" si="46"/>
        <v>890832438.3211906</v>
      </c>
      <c r="R128" s="314">
        <f t="shared" si="46"/>
        <v>890832438.3211906</v>
      </c>
      <c r="S128" s="314">
        <f t="shared" si="46"/>
        <v>890832438.3211906</v>
      </c>
      <c r="T128" s="314">
        <f t="shared" si="46"/>
        <v>890832438.3211906</v>
      </c>
      <c r="U128" s="314">
        <f t="shared" si="46"/>
        <v>890832438.3211906</v>
      </c>
      <c r="V128" s="314">
        <f t="shared" si="46"/>
        <v>890832438.3211906</v>
      </c>
      <c r="W128" s="314">
        <f t="shared" si="46"/>
        <v>890832438.3211906</v>
      </c>
      <c r="X128" s="314">
        <f t="shared" si="46"/>
        <v>890832438.3211906</v>
      </c>
      <c r="Y128" s="314">
        <f t="shared" si="46"/>
        <v>890832438.3211906</v>
      </c>
      <c r="Z128" s="314">
        <f t="shared" si="46"/>
        <v>890832438.3211906</v>
      </c>
      <c r="AA128" s="314"/>
      <c r="AB128" s="314"/>
      <c r="AC128" s="314"/>
      <c r="AD128" s="314"/>
      <c r="AE128" s="314"/>
    </row>
    <row r="129" spans="2:7" x14ac:dyDescent="0.25">
      <c r="B129" s="27"/>
      <c r="C129" s="337" t="s">
        <v>63</v>
      </c>
      <c r="D129" s="337" t="s">
        <v>62</v>
      </c>
      <c r="E129" s="27"/>
      <c r="F129" s="27"/>
      <c r="G129" s="27"/>
    </row>
    <row r="131" spans="2:7" ht="21" x14ac:dyDescent="0.35">
      <c r="B131" s="6"/>
    </row>
  </sheetData>
  <sheetProtection selectLockedCells="1"/>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9CE6C-8876-4B53-8DCA-46FA6B6A958D}">
  <sheetPr codeName="Sheet14">
    <tabColor theme="0" tint="-0.14999847407452621"/>
  </sheetPr>
  <dimension ref="A2:AF131"/>
  <sheetViews>
    <sheetView zoomScale="85" zoomScaleNormal="85" workbookViewId="0">
      <pane xSplit="4" ySplit="2" topLeftCell="E3" activePane="bottomRight" state="frozen"/>
      <selection pane="topRight"/>
      <selection pane="bottomLeft"/>
      <selection pane="bottomRight"/>
    </sheetView>
  </sheetViews>
  <sheetFormatPr defaultRowHeight="15" x14ac:dyDescent="0.25"/>
  <cols>
    <col min="1" max="1" width="3.5703125" style="5" customWidth="1"/>
    <col min="2" max="2" width="46" style="5" customWidth="1"/>
    <col min="3" max="3" width="32.28515625" style="5" customWidth="1"/>
    <col min="4" max="4" width="18.5703125" style="5" bestFit="1" customWidth="1"/>
    <col min="5" max="6" width="18.5703125" style="5" customWidth="1"/>
    <col min="7" max="27" width="22.42578125" style="5" customWidth="1"/>
    <col min="28" max="31" width="12.85546875" style="5" customWidth="1"/>
    <col min="32" max="16384" width="9.140625" style="5"/>
  </cols>
  <sheetData>
    <row r="2" spans="2:31" x14ac:dyDescent="0.25">
      <c r="B2" s="285" t="s">
        <v>92</v>
      </c>
      <c r="C2" s="286"/>
      <c r="D2" s="286"/>
      <c r="E2" s="286"/>
      <c r="F2" s="286"/>
      <c r="G2" s="287">
        <f t="shared" ref="G2:AE2" si="0">YEAR(Date_of_Operation)-1+G3</f>
        <v>2030</v>
      </c>
      <c r="H2" s="288">
        <f t="shared" si="0"/>
        <v>2031</v>
      </c>
      <c r="I2" s="288">
        <f t="shared" si="0"/>
        <v>2032</v>
      </c>
      <c r="J2" s="288">
        <f t="shared" si="0"/>
        <v>2033</v>
      </c>
      <c r="K2" s="288">
        <f t="shared" si="0"/>
        <v>2034</v>
      </c>
      <c r="L2" s="288">
        <f t="shared" si="0"/>
        <v>2035</v>
      </c>
      <c r="M2" s="288">
        <f t="shared" si="0"/>
        <v>2036</v>
      </c>
      <c r="N2" s="288">
        <f t="shared" si="0"/>
        <v>2037</v>
      </c>
      <c r="O2" s="288">
        <f t="shared" si="0"/>
        <v>2038</v>
      </c>
      <c r="P2" s="288">
        <f t="shared" si="0"/>
        <v>2039</v>
      </c>
      <c r="Q2" s="288">
        <f t="shared" si="0"/>
        <v>2040</v>
      </c>
      <c r="R2" s="288">
        <f t="shared" si="0"/>
        <v>2041</v>
      </c>
      <c r="S2" s="288">
        <f t="shared" si="0"/>
        <v>2042</v>
      </c>
      <c r="T2" s="288">
        <f t="shared" si="0"/>
        <v>2043</v>
      </c>
      <c r="U2" s="288">
        <f t="shared" si="0"/>
        <v>2044</v>
      </c>
      <c r="V2" s="288">
        <f t="shared" si="0"/>
        <v>2045</v>
      </c>
      <c r="W2" s="288">
        <f t="shared" si="0"/>
        <v>2046</v>
      </c>
      <c r="X2" s="288">
        <f t="shared" si="0"/>
        <v>2047</v>
      </c>
      <c r="Y2" s="288">
        <f t="shared" si="0"/>
        <v>2048</v>
      </c>
      <c r="Z2" s="288">
        <f t="shared" si="0"/>
        <v>2049</v>
      </c>
      <c r="AA2" s="288">
        <f t="shared" si="0"/>
        <v>2050</v>
      </c>
      <c r="AB2" s="288">
        <f t="shared" si="0"/>
        <v>2051</v>
      </c>
      <c r="AC2" s="288">
        <f t="shared" si="0"/>
        <v>2052</v>
      </c>
      <c r="AD2" s="288">
        <f t="shared" si="0"/>
        <v>2053</v>
      </c>
      <c r="AE2" s="289">
        <f t="shared" si="0"/>
        <v>2054</v>
      </c>
    </row>
    <row r="3" spans="2:31" s="290" customFormat="1" x14ac:dyDescent="0.25">
      <c r="B3" s="291" t="s">
        <v>91</v>
      </c>
      <c r="C3" s="238"/>
      <c r="D3" s="238"/>
      <c r="E3" s="238"/>
      <c r="F3" s="238"/>
      <c r="G3" s="292">
        <v>1</v>
      </c>
      <c r="H3" s="293">
        <v>2</v>
      </c>
      <c r="I3" s="293">
        <v>3</v>
      </c>
      <c r="J3" s="293">
        <v>4</v>
      </c>
      <c r="K3" s="293">
        <v>5</v>
      </c>
      <c r="L3" s="293">
        <v>6</v>
      </c>
      <c r="M3" s="293">
        <v>7</v>
      </c>
      <c r="N3" s="293">
        <v>8</v>
      </c>
      <c r="O3" s="293">
        <v>9</v>
      </c>
      <c r="P3" s="293">
        <v>10</v>
      </c>
      <c r="Q3" s="293">
        <v>11</v>
      </c>
      <c r="R3" s="293">
        <v>12</v>
      </c>
      <c r="S3" s="293">
        <v>13</v>
      </c>
      <c r="T3" s="293">
        <v>14</v>
      </c>
      <c r="U3" s="293">
        <v>15</v>
      </c>
      <c r="V3" s="293">
        <v>16</v>
      </c>
      <c r="W3" s="293">
        <v>17</v>
      </c>
      <c r="X3" s="293">
        <v>18</v>
      </c>
      <c r="Y3" s="293">
        <v>19</v>
      </c>
      <c r="Z3" s="293">
        <v>20</v>
      </c>
      <c r="AA3" s="293">
        <v>21</v>
      </c>
      <c r="AB3" s="293">
        <v>22</v>
      </c>
      <c r="AC3" s="293">
        <v>23</v>
      </c>
      <c r="AD3" s="293">
        <v>24</v>
      </c>
      <c r="AE3" s="294">
        <v>25</v>
      </c>
    </row>
    <row r="4" spans="2:31" ht="18.75" x14ac:dyDescent="0.3">
      <c r="B4" s="30" t="s">
        <v>90</v>
      </c>
      <c r="C4" s="24"/>
      <c r="D4" s="24"/>
      <c r="E4" s="24"/>
      <c r="F4" s="24"/>
    </row>
    <row r="5" spans="2:31" ht="15.75" x14ac:dyDescent="0.25">
      <c r="B5" s="29" t="s">
        <v>89</v>
      </c>
      <c r="C5" s="24"/>
      <c r="D5" s="24"/>
      <c r="E5" s="24"/>
      <c r="F5" s="24"/>
    </row>
    <row r="6" spans="2:31" x14ac:dyDescent="0.25">
      <c r="B6" s="27" t="s">
        <v>98</v>
      </c>
      <c r="C6" s="27"/>
      <c r="D6" s="27"/>
      <c r="E6" s="27"/>
      <c r="F6" s="27"/>
      <c r="G6" s="22">
        <f>Storage_Ann_Development!$B16</f>
        <v>557.86666666666667</v>
      </c>
      <c r="H6" s="22">
        <f>Storage_Ann_Development!$B16</f>
        <v>557.86666666666667</v>
      </c>
      <c r="I6" s="22">
        <f>Storage_Ann_Development!$B16</f>
        <v>557.86666666666667</v>
      </c>
      <c r="J6" s="22">
        <f>Storage_Ann_Development!$B16</f>
        <v>557.86666666666667</v>
      </c>
      <c r="K6" s="22">
        <f>Storage_Ann_Development!$B16</f>
        <v>557.86666666666667</v>
      </c>
      <c r="L6" s="22">
        <f>Storage_Ann_Development!$B16</f>
        <v>557.86666666666667</v>
      </c>
      <c r="M6" s="22">
        <f>Storage_Ann_Development!$B16</f>
        <v>557.86666666666667</v>
      </c>
      <c r="N6" s="22">
        <f>Storage_Ann_Development!$B16</f>
        <v>557.86666666666667</v>
      </c>
      <c r="O6" s="22">
        <f>Storage_Ann_Development!$B16</f>
        <v>557.86666666666667</v>
      </c>
      <c r="P6" s="22">
        <f>Storage_Ann_Development!$B16</f>
        <v>557.86666666666667</v>
      </c>
      <c r="Q6" s="22">
        <f>Storage_Ann_Development!$B16</f>
        <v>557.86666666666667</v>
      </c>
      <c r="R6" s="22">
        <f>Storage_Ann_Development!$B16</f>
        <v>557.86666666666667</v>
      </c>
      <c r="S6" s="22">
        <f>Storage_Ann_Development!$B16</f>
        <v>557.86666666666667</v>
      </c>
      <c r="T6" s="22">
        <f>Storage_Ann_Development!$B16</f>
        <v>557.86666666666667</v>
      </c>
      <c r="U6" s="22">
        <f>Storage_Ann_Development!$B16</f>
        <v>557.86666666666667</v>
      </c>
      <c r="V6" s="22">
        <f>Storage_Ann_Development!$B16</f>
        <v>557.86666666666667</v>
      </c>
      <c r="W6" s="22">
        <f>Storage_Ann_Development!$B16</f>
        <v>557.86666666666667</v>
      </c>
      <c r="X6" s="22">
        <f>Storage_Ann_Development!$B16</f>
        <v>557.86666666666667</v>
      </c>
      <c r="Y6" s="22">
        <f>Storage_Ann_Development!$B16</f>
        <v>557.86666666666667</v>
      </c>
      <c r="Z6" s="22">
        <f>Storage_Ann_Development!$B16</f>
        <v>557.86666666666667</v>
      </c>
      <c r="AA6" s="22">
        <f>Storage_Ann_Development!$B16</f>
        <v>557.86666666666667</v>
      </c>
      <c r="AB6" s="22">
        <f>Storage_Ann_Development!$B16</f>
        <v>557.86666666666667</v>
      </c>
      <c r="AC6" s="22">
        <f>Storage_Ann_Development!$B16</f>
        <v>557.86666666666667</v>
      </c>
      <c r="AD6" s="22">
        <f>Storage_Ann_Development!$B16</f>
        <v>557.86666666666667</v>
      </c>
      <c r="AE6" s="22">
        <f>Storage_Ann_Development!$B16</f>
        <v>557.86666666666667</v>
      </c>
    </row>
    <row r="7" spans="2:31" x14ac:dyDescent="0.25">
      <c r="B7" s="27" t="s">
        <v>97</v>
      </c>
      <c r="C7" s="27"/>
      <c r="D7" s="27"/>
      <c r="E7" s="27"/>
      <c r="F7" s="27"/>
      <c r="G7" s="22">
        <f>Storage_Ann_Development!$B17</f>
        <v>242.13333333333333</v>
      </c>
      <c r="H7" s="22">
        <f>Storage_Ann_Development!$B17</f>
        <v>242.13333333333333</v>
      </c>
      <c r="I7" s="22">
        <f>Storage_Ann_Development!$B17</f>
        <v>242.13333333333333</v>
      </c>
      <c r="J7" s="22">
        <f>Storage_Ann_Development!$B17</f>
        <v>242.13333333333333</v>
      </c>
      <c r="K7" s="22">
        <f>Storage_Ann_Development!$B17</f>
        <v>242.13333333333333</v>
      </c>
      <c r="L7" s="22">
        <f>Storage_Ann_Development!$B17</f>
        <v>242.13333333333333</v>
      </c>
      <c r="M7" s="22">
        <f>Storage_Ann_Development!$B17</f>
        <v>242.13333333333333</v>
      </c>
      <c r="N7" s="22">
        <f>Storage_Ann_Development!$B17</f>
        <v>242.13333333333333</v>
      </c>
      <c r="O7" s="22">
        <f>Storage_Ann_Development!$B17</f>
        <v>242.13333333333333</v>
      </c>
      <c r="P7" s="22">
        <f>Storage_Ann_Development!$B17</f>
        <v>242.13333333333333</v>
      </c>
      <c r="Q7" s="22">
        <f>Storage_Ann_Development!$B17</f>
        <v>242.13333333333333</v>
      </c>
      <c r="R7" s="22">
        <f>Storage_Ann_Development!$B17</f>
        <v>242.13333333333333</v>
      </c>
      <c r="S7" s="22">
        <f>Storage_Ann_Development!$B17</f>
        <v>242.13333333333333</v>
      </c>
      <c r="T7" s="22">
        <f>Storage_Ann_Development!$B17</f>
        <v>242.13333333333333</v>
      </c>
      <c r="U7" s="22">
        <f>Storage_Ann_Development!$B17</f>
        <v>242.13333333333333</v>
      </c>
      <c r="V7" s="22">
        <f>Storage_Ann_Development!$B17</f>
        <v>242.13333333333333</v>
      </c>
      <c r="W7" s="22">
        <f>Storage_Ann_Development!$B17</f>
        <v>242.13333333333333</v>
      </c>
      <c r="X7" s="22">
        <f>Storage_Ann_Development!$B17</f>
        <v>242.13333333333333</v>
      </c>
      <c r="Y7" s="22">
        <f>Storage_Ann_Development!$B17</f>
        <v>242.13333333333333</v>
      </c>
      <c r="Z7" s="22">
        <f>Storage_Ann_Development!$B17</f>
        <v>242.13333333333333</v>
      </c>
      <c r="AA7" s="22">
        <f>Storage_Ann_Development!$B17</f>
        <v>242.13333333333333</v>
      </c>
      <c r="AB7" s="22">
        <f>Storage_Ann_Development!$B17</f>
        <v>242.13333333333333</v>
      </c>
      <c r="AC7" s="22">
        <f>Storage_Ann_Development!$B17</f>
        <v>242.13333333333333</v>
      </c>
      <c r="AD7" s="22">
        <f>Storage_Ann_Development!$B17</f>
        <v>242.13333333333333</v>
      </c>
      <c r="AE7" s="22">
        <f>Storage_Ann_Development!$B17</f>
        <v>242.13333333333333</v>
      </c>
    </row>
    <row r="8" spans="2:31" x14ac:dyDescent="0.25">
      <c r="B8" s="27" t="s">
        <v>96</v>
      </c>
      <c r="C8" s="27"/>
      <c r="D8" s="27"/>
      <c r="E8" s="27"/>
      <c r="F8" s="27"/>
      <c r="G8" s="22">
        <f>Storage_Ann_Development!$B18</f>
        <v>139.46666666666667</v>
      </c>
      <c r="H8" s="22">
        <f>Storage_Ann_Development!$B18</f>
        <v>139.46666666666667</v>
      </c>
      <c r="I8" s="22">
        <f>Storage_Ann_Development!$B18</f>
        <v>139.46666666666667</v>
      </c>
      <c r="J8" s="22">
        <f>Storage_Ann_Development!$B18</f>
        <v>139.46666666666667</v>
      </c>
      <c r="K8" s="22">
        <f>Storage_Ann_Development!$B18</f>
        <v>139.46666666666667</v>
      </c>
      <c r="L8" s="22">
        <f>Storage_Ann_Development!$B18</f>
        <v>139.46666666666667</v>
      </c>
      <c r="M8" s="22">
        <f>Storage_Ann_Development!$B18</f>
        <v>139.46666666666667</v>
      </c>
      <c r="N8" s="22">
        <f>Storage_Ann_Development!$B18</f>
        <v>139.46666666666667</v>
      </c>
      <c r="O8" s="22">
        <f>Storage_Ann_Development!$B18</f>
        <v>139.46666666666667</v>
      </c>
      <c r="P8" s="22">
        <f>Storage_Ann_Development!$B18</f>
        <v>139.46666666666667</v>
      </c>
      <c r="Q8" s="22">
        <f>Storage_Ann_Development!$B18</f>
        <v>139.46666666666667</v>
      </c>
      <c r="R8" s="22">
        <f>Storage_Ann_Development!$B18</f>
        <v>139.46666666666667</v>
      </c>
      <c r="S8" s="22">
        <f>Storage_Ann_Development!$B18</f>
        <v>139.46666666666667</v>
      </c>
      <c r="T8" s="22">
        <f>Storage_Ann_Development!$B18</f>
        <v>139.46666666666667</v>
      </c>
      <c r="U8" s="22">
        <f>Storage_Ann_Development!$B18</f>
        <v>139.46666666666667</v>
      </c>
      <c r="V8" s="22">
        <f>Storage_Ann_Development!$B18</f>
        <v>139.46666666666667</v>
      </c>
      <c r="W8" s="22">
        <f>Storage_Ann_Development!$B18</f>
        <v>139.46666666666667</v>
      </c>
      <c r="X8" s="22">
        <f>Storage_Ann_Development!$B18</f>
        <v>139.46666666666667</v>
      </c>
      <c r="Y8" s="22">
        <f>Storage_Ann_Development!$B18</f>
        <v>139.46666666666667</v>
      </c>
      <c r="Z8" s="22">
        <f>Storage_Ann_Development!$B18</f>
        <v>139.46666666666667</v>
      </c>
      <c r="AA8" s="22">
        <f>Storage_Ann_Development!$B18</f>
        <v>139.46666666666667</v>
      </c>
      <c r="AB8" s="22">
        <f>Storage_Ann_Development!$B18</f>
        <v>139.46666666666667</v>
      </c>
      <c r="AC8" s="22">
        <f>Storage_Ann_Development!$B18</f>
        <v>139.46666666666667</v>
      </c>
      <c r="AD8" s="22">
        <f>Storage_Ann_Development!$B18</f>
        <v>139.46666666666667</v>
      </c>
      <c r="AE8" s="22">
        <f>Storage_Ann_Development!$B18</f>
        <v>139.46666666666667</v>
      </c>
    </row>
    <row r="9" spans="2:31" x14ac:dyDescent="0.25">
      <c r="B9" s="27" t="s">
        <v>95</v>
      </c>
      <c r="C9" s="27"/>
      <c r="D9" s="27"/>
      <c r="E9" s="27"/>
      <c r="F9" s="27"/>
      <c r="G9" s="22">
        <f>Storage_Ann_Development!$B19</f>
        <v>60.533333333333331</v>
      </c>
      <c r="H9" s="22">
        <f>Storage_Ann_Development!$B19</f>
        <v>60.533333333333331</v>
      </c>
      <c r="I9" s="22">
        <f>Storage_Ann_Development!$B19</f>
        <v>60.533333333333331</v>
      </c>
      <c r="J9" s="22">
        <f>Storage_Ann_Development!$B19</f>
        <v>60.533333333333331</v>
      </c>
      <c r="K9" s="22">
        <f>Storage_Ann_Development!$B19</f>
        <v>60.533333333333331</v>
      </c>
      <c r="L9" s="22">
        <f>Storage_Ann_Development!$B19</f>
        <v>60.533333333333331</v>
      </c>
      <c r="M9" s="22">
        <f>Storage_Ann_Development!$B19</f>
        <v>60.533333333333331</v>
      </c>
      <c r="N9" s="22">
        <f>Storage_Ann_Development!$B19</f>
        <v>60.533333333333331</v>
      </c>
      <c r="O9" s="22">
        <f>Storage_Ann_Development!$B19</f>
        <v>60.533333333333331</v>
      </c>
      <c r="P9" s="22">
        <f>Storage_Ann_Development!$B19</f>
        <v>60.533333333333331</v>
      </c>
      <c r="Q9" s="22">
        <f>Storage_Ann_Development!$B19</f>
        <v>60.533333333333331</v>
      </c>
      <c r="R9" s="22">
        <f>Storage_Ann_Development!$B19</f>
        <v>60.533333333333331</v>
      </c>
      <c r="S9" s="22">
        <f>Storage_Ann_Development!$B19</f>
        <v>60.533333333333331</v>
      </c>
      <c r="T9" s="22">
        <f>Storage_Ann_Development!$B19</f>
        <v>60.533333333333331</v>
      </c>
      <c r="U9" s="22">
        <f>Storage_Ann_Development!$B19</f>
        <v>60.533333333333331</v>
      </c>
      <c r="V9" s="22">
        <f>Storage_Ann_Development!$B19</f>
        <v>60.533333333333331</v>
      </c>
      <c r="W9" s="22">
        <f>Storage_Ann_Development!$B19</f>
        <v>60.533333333333331</v>
      </c>
      <c r="X9" s="22">
        <f>Storage_Ann_Development!$B19</f>
        <v>60.533333333333331</v>
      </c>
      <c r="Y9" s="22">
        <f>Storage_Ann_Development!$B19</f>
        <v>60.533333333333331</v>
      </c>
      <c r="Z9" s="22">
        <f>Storage_Ann_Development!$B19</f>
        <v>60.533333333333331</v>
      </c>
      <c r="AA9" s="22">
        <f>Storage_Ann_Development!$B19</f>
        <v>60.533333333333331</v>
      </c>
      <c r="AB9" s="22">
        <f>Storage_Ann_Development!$B19</f>
        <v>60.533333333333331</v>
      </c>
      <c r="AC9" s="22">
        <f>Storage_Ann_Development!$B19</f>
        <v>60.533333333333331</v>
      </c>
      <c r="AD9" s="22">
        <f>Storage_Ann_Development!$B19</f>
        <v>60.533333333333331</v>
      </c>
      <c r="AE9" s="22">
        <f>Storage_Ann_Development!$B19</f>
        <v>60.533333333333331</v>
      </c>
    </row>
    <row r="10" spans="2:31" x14ac:dyDescent="0.25">
      <c r="B10" s="27"/>
      <c r="C10" s="295" t="s">
        <v>84</v>
      </c>
      <c r="D10" s="27"/>
      <c r="E10" s="27"/>
      <c r="F10" s="27"/>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row>
    <row r="11" spans="2:31" ht="14.25" customHeight="1" x14ac:dyDescent="0.25">
      <c r="B11" s="23" t="s">
        <v>83</v>
      </c>
      <c r="C11" s="296" t="str">
        <f>ModelFactors!$C$7</f>
        <v>Conservative</v>
      </c>
      <c r="D11" s="27" t="s">
        <v>81</v>
      </c>
      <c r="E11" s="27"/>
      <c r="F11" s="27"/>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row>
    <row r="12" spans="2:31" x14ac:dyDescent="0.25">
      <c r="B12" s="27" t="str">
        <f>$B$6</f>
        <v>Battery - Com 4 Hours_MISO</v>
      </c>
      <c r="C12" s="27" t="s">
        <v>94</v>
      </c>
      <c r="D12" s="27">
        <v>2030</v>
      </c>
      <c r="E12" s="27"/>
      <c r="F12" s="27"/>
      <c r="G12" s="28">
        <f>VLOOKUP($C$10&amp;"_"&amp;$C12&amp;"_"&amp;$C$11,'Comm Battery Storage'!$A$44:$AJ$144,MATCH($D12,'Comm Battery Storage'!$A$44:$AJ$44,0),0)*'FRED Graph_22Oct2023'!$D$312*ModelFactors!$D11</f>
        <v>53.271873255857805</v>
      </c>
      <c r="H12" s="28">
        <f>VLOOKUP($C$10&amp;"_"&amp;$C12&amp;"_"&amp;$C$11,'Comm Battery Storage'!$A$44:$AJ$144,MATCH($D12,'Comm Battery Storage'!$A$44:$AJ$44,0),0)*'FRED Graph_22Oct2023'!$D$312*ModelFactors!$D11</f>
        <v>53.271873255857805</v>
      </c>
      <c r="I12" s="28">
        <f>VLOOKUP($C$10&amp;"_"&amp;$C12&amp;"_"&amp;$C$11,'Comm Battery Storage'!$A$44:$AJ$144,MATCH($D12,'Comm Battery Storage'!$A$44:$AJ$44,0),0)*'FRED Graph_22Oct2023'!$D$312*ModelFactors!$D11</f>
        <v>53.271873255857805</v>
      </c>
      <c r="J12" s="28">
        <f>VLOOKUP($C$10&amp;"_"&amp;$C12&amp;"_"&amp;$C$11,'Comm Battery Storage'!$A$44:$AJ$144,MATCH($D12,'Comm Battery Storage'!$A$44:$AJ$44,0),0)*'FRED Graph_22Oct2023'!$D$312*ModelFactors!$D11</f>
        <v>53.271873255857805</v>
      </c>
      <c r="K12" s="28">
        <f>VLOOKUP($C$10&amp;"_"&amp;$C12&amp;"_"&amp;$C$11,'Comm Battery Storage'!$A$44:$AJ$144,MATCH($D12,'Comm Battery Storage'!$A$44:$AJ$44,0),0)*'FRED Graph_22Oct2023'!$D$312*ModelFactors!$D11</f>
        <v>53.271873255857805</v>
      </c>
      <c r="L12" s="28">
        <f>VLOOKUP($C$10&amp;"_"&amp;$C12&amp;"_"&amp;$C$11,'Comm Battery Storage'!$A$44:$AJ$144,MATCH($D12,'Comm Battery Storage'!$A$44:$AJ$44,0),0)*'FRED Graph_22Oct2023'!$D$312*ModelFactors!$D11</f>
        <v>53.271873255857805</v>
      </c>
      <c r="M12" s="28">
        <f>VLOOKUP($C$10&amp;"_"&amp;$C12&amp;"_"&amp;$C$11,'Comm Battery Storage'!$A$44:$AJ$144,MATCH($D12,'Comm Battery Storage'!$A$44:$AJ$44,0),0)*'FRED Graph_22Oct2023'!$D$312*ModelFactors!$D11</f>
        <v>53.271873255857805</v>
      </c>
      <c r="N12" s="28">
        <f>VLOOKUP($C$10&amp;"_"&amp;$C12&amp;"_"&amp;$C$11,'Comm Battery Storage'!$A$44:$AJ$144,MATCH($D12,'Comm Battery Storage'!$A$44:$AJ$44,0),0)*'FRED Graph_22Oct2023'!$D$312*ModelFactors!$D11</f>
        <v>53.271873255857805</v>
      </c>
      <c r="O12" s="28">
        <f>VLOOKUP($C$10&amp;"_"&amp;$C12&amp;"_"&amp;$C$11,'Comm Battery Storage'!$A$44:$AJ$144,MATCH($D12,'Comm Battery Storage'!$A$44:$AJ$44,0),0)*'FRED Graph_22Oct2023'!$D$312*ModelFactors!$D11</f>
        <v>53.271873255857805</v>
      </c>
      <c r="P12" s="28">
        <f>VLOOKUP($C$10&amp;"_"&amp;$C12&amp;"_"&amp;$C$11,'Comm Battery Storage'!$A$44:$AJ$144,MATCH($D12,'Comm Battery Storage'!$A$44:$AJ$44,0),0)*'FRED Graph_22Oct2023'!$D$312*ModelFactors!$D11</f>
        <v>53.271873255857805</v>
      </c>
      <c r="Q12" s="28">
        <f>VLOOKUP($C$10&amp;"_"&amp;$C12&amp;"_"&amp;$C$11,'Comm Battery Storage'!$A$44:$AJ$144,MATCH($D12,'Comm Battery Storage'!$A$44:$AJ$44,0),0)*'FRED Graph_22Oct2023'!$D$312*ModelFactors!$D11</f>
        <v>53.271873255857805</v>
      </c>
      <c r="R12" s="28">
        <f>VLOOKUP($C$10&amp;"_"&amp;$C12&amp;"_"&amp;$C$11,'Comm Battery Storage'!$A$44:$AJ$144,MATCH($D12,'Comm Battery Storage'!$A$44:$AJ$44,0),0)*'FRED Graph_22Oct2023'!$D$312*ModelFactors!$D11</f>
        <v>53.271873255857805</v>
      </c>
      <c r="S12" s="28">
        <f>VLOOKUP($C$10&amp;"_"&amp;$C12&amp;"_"&amp;$C$11,'Comm Battery Storage'!$A$44:$AJ$144,MATCH($D12,'Comm Battery Storage'!$A$44:$AJ$44,0),0)*'FRED Graph_22Oct2023'!$D$312*ModelFactors!$D11</f>
        <v>53.271873255857805</v>
      </c>
      <c r="T12" s="28">
        <f>VLOOKUP($C$10&amp;"_"&amp;$C12&amp;"_"&amp;$C$11,'Comm Battery Storage'!$A$44:$AJ$144,MATCH($D12,'Comm Battery Storage'!$A$44:$AJ$44,0),0)*'FRED Graph_22Oct2023'!$D$312*ModelFactors!$D11</f>
        <v>53.271873255857805</v>
      </c>
      <c r="U12" s="28">
        <f>VLOOKUP($C$10&amp;"_"&amp;$C12&amp;"_"&amp;$C$11,'Comm Battery Storage'!$A$44:$AJ$144,MATCH($D12,'Comm Battery Storage'!$A$44:$AJ$44,0),0)*'FRED Graph_22Oct2023'!$D$312*ModelFactors!$D11</f>
        <v>53.271873255857805</v>
      </c>
      <c r="V12" s="28">
        <f>VLOOKUP($C$10&amp;"_"&amp;$C12&amp;"_"&amp;$C$11,'Comm Battery Storage'!$A$44:$AJ$144,MATCH($D12,'Comm Battery Storage'!$A$44:$AJ$44,0),0)*'FRED Graph_22Oct2023'!$D$312*ModelFactors!$D11</f>
        <v>53.271873255857805</v>
      </c>
      <c r="W12" s="28">
        <f>VLOOKUP($C$10&amp;"_"&amp;$C12&amp;"_"&amp;$C$11,'Comm Battery Storage'!$A$44:$AJ$144,MATCH($D12,'Comm Battery Storage'!$A$44:$AJ$44,0),0)*'FRED Graph_22Oct2023'!$D$312*ModelFactors!$D11</f>
        <v>53.271873255857805</v>
      </c>
      <c r="X12" s="28">
        <f>VLOOKUP($C$10&amp;"_"&amp;$C12&amp;"_"&amp;$C$11,'Comm Battery Storage'!$A$44:$AJ$144,MATCH($D12,'Comm Battery Storage'!$A$44:$AJ$44,0),0)*'FRED Graph_22Oct2023'!$D$312*ModelFactors!$D11</f>
        <v>53.271873255857805</v>
      </c>
      <c r="Y12" s="28">
        <f>VLOOKUP($C$10&amp;"_"&amp;$C12&amp;"_"&amp;$C$11,'Comm Battery Storage'!$A$44:$AJ$144,MATCH($D12,'Comm Battery Storage'!$A$44:$AJ$44,0),0)*'FRED Graph_22Oct2023'!$D$312*ModelFactors!$D11</f>
        <v>53.271873255857805</v>
      </c>
      <c r="Z12" s="28">
        <f>VLOOKUP($C$10&amp;"_"&amp;$C12&amp;"_"&amp;$C$11,'Comm Battery Storage'!$A$44:$AJ$144,MATCH($D12,'Comm Battery Storage'!$A$44:$AJ$44,0),0)*'FRED Graph_22Oct2023'!$D$312*ModelFactors!$D11</f>
        <v>53.271873255857805</v>
      </c>
      <c r="AA12" s="28">
        <f>VLOOKUP($C$10&amp;"_"&amp;$C12&amp;"_"&amp;$C$11,'Comm Battery Storage'!$A$44:$AJ$144,MATCH($D12,'Comm Battery Storage'!$A$44:$AJ$44,0),0)*'FRED Graph_22Oct2023'!$D$312*ModelFactors!$D11</f>
        <v>53.271873255857805</v>
      </c>
      <c r="AB12" s="28">
        <f>VLOOKUP($C$10&amp;"_"&amp;$C12&amp;"_"&amp;$C$11,'Comm Battery Storage'!$A$44:$AJ$144,MATCH($D12,'Comm Battery Storage'!$A$44:$AJ$44,0),0)*'FRED Graph_22Oct2023'!$D$312*ModelFactors!$D11</f>
        <v>53.271873255857805</v>
      </c>
      <c r="AC12" s="28">
        <f>VLOOKUP($C$10&amp;"_"&amp;$C12&amp;"_"&amp;$C$11,'Comm Battery Storage'!$A$44:$AJ$144,MATCH($D12,'Comm Battery Storage'!$A$44:$AJ$44,0),0)*'FRED Graph_22Oct2023'!$D$312*ModelFactors!$D11</f>
        <v>53.271873255857805</v>
      </c>
      <c r="AD12" s="28">
        <f>VLOOKUP($C$10&amp;"_"&amp;$C12&amp;"_"&amp;$C$11,'Comm Battery Storage'!$A$44:$AJ$144,MATCH($D12,'Comm Battery Storage'!$A$44:$AJ$44,0),0)*'FRED Graph_22Oct2023'!$D$312*ModelFactors!$D11</f>
        <v>53.271873255857805</v>
      </c>
      <c r="AE12" s="28">
        <f>VLOOKUP($C$10&amp;"_"&amp;$C12&amp;"_"&amp;$C$11,'Comm Battery Storage'!$A$44:$AJ$144,MATCH($D12,'Comm Battery Storage'!$A$44:$AJ$44,0),0)*'FRED Graph_22Oct2023'!$D$312*ModelFactors!$D11</f>
        <v>53.271873255857805</v>
      </c>
    </row>
    <row r="13" spans="2:31" x14ac:dyDescent="0.25">
      <c r="B13" s="27" t="str">
        <f>$B$7</f>
        <v>Battery - Com 4 Hours_PJM</v>
      </c>
      <c r="C13" s="27" t="s">
        <v>94</v>
      </c>
      <c r="D13" s="27">
        <f>D12</f>
        <v>2030</v>
      </c>
      <c r="E13" s="27"/>
      <c r="F13" s="27"/>
      <c r="G13" s="28">
        <f>VLOOKUP($C$10&amp;"_"&amp;$C13&amp;"_"&amp;$C$11,'Comm Battery Storage'!$A$44:$AJ$144,MATCH($D13,'Comm Battery Storage'!$A$44:$AJ$44,0),0)*'FRED Graph_22Oct2023'!$D$312*ModelFactors!$D12</f>
        <v>53.690348301072717</v>
      </c>
      <c r="H13" s="28">
        <f>VLOOKUP($C$10&amp;"_"&amp;$C13&amp;"_"&amp;$C$11,'Comm Battery Storage'!$A$44:$AJ$144,MATCH($D13,'Comm Battery Storage'!$A$44:$AJ$44,0),0)*'FRED Graph_22Oct2023'!$D$312*ModelFactors!$D12</f>
        <v>53.690348301072717</v>
      </c>
      <c r="I13" s="28">
        <f>VLOOKUP($C$10&amp;"_"&amp;$C13&amp;"_"&amp;$C$11,'Comm Battery Storage'!$A$44:$AJ$144,MATCH($D13,'Comm Battery Storage'!$A$44:$AJ$44,0),0)*'FRED Graph_22Oct2023'!$D$312*ModelFactors!$D12</f>
        <v>53.690348301072717</v>
      </c>
      <c r="J13" s="28">
        <f>VLOOKUP($C$10&amp;"_"&amp;$C13&amp;"_"&amp;$C$11,'Comm Battery Storage'!$A$44:$AJ$144,MATCH($D13,'Comm Battery Storage'!$A$44:$AJ$44,0),0)*'FRED Graph_22Oct2023'!$D$312*ModelFactors!$D12</f>
        <v>53.690348301072717</v>
      </c>
      <c r="K13" s="28">
        <f>VLOOKUP($C$10&amp;"_"&amp;$C13&amp;"_"&amp;$C$11,'Comm Battery Storage'!$A$44:$AJ$144,MATCH($D13,'Comm Battery Storage'!$A$44:$AJ$44,0),0)*'FRED Graph_22Oct2023'!$D$312*ModelFactors!$D12</f>
        <v>53.690348301072717</v>
      </c>
      <c r="L13" s="28">
        <f>VLOOKUP($C$10&amp;"_"&amp;$C13&amp;"_"&amp;$C$11,'Comm Battery Storage'!$A$44:$AJ$144,MATCH($D13,'Comm Battery Storage'!$A$44:$AJ$44,0),0)*'FRED Graph_22Oct2023'!$D$312*ModelFactors!$D12</f>
        <v>53.690348301072717</v>
      </c>
      <c r="M13" s="28">
        <f>VLOOKUP($C$10&amp;"_"&amp;$C13&amp;"_"&amp;$C$11,'Comm Battery Storage'!$A$44:$AJ$144,MATCH($D13,'Comm Battery Storage'!$A$44:$AJ$44,0),0)*'FRED Graph_22Oct2023'!$D$312*ModelFactors!$D12</f>
        <v>53.690348301072717</v>
      </c>
      <c r="N13" s="28">
        <f>VLOOKUP($C$10&amp;"_"&amp;$C13&amp;"_"&amp;$C$11,'Comm Battery Storage'!$A$44:$AJ$144,MATCH($D13,'Comm Battery Storage'!$A$44:$AJ$44,0),0)*'FRED Graph_22Oct2023'!$D$312*ModelFactors!$D12</f>
        <v>53.690348301072717</v>
      </c>
      <c r="O13" s="28">
        <f>VLOOKUP($C$10&amp;"_"&amp;$C13&amp;"_"&amp;$C$11,'Comm Battery Storage'!$A$44:$AJ$144,MATCH($D13,'Comm Battery Storage'!$A$44:$AJ$44,0),0)*'FRED Graph_22Oct2023'!$D$312*ModelFactors!$D12</f>
        <v>53.690348301072717</v>
      </c>
      <c r="P13" s="28">
        <f>VLOOKUP($C$10&amp;"_"&amp;$C13&amp;"_"&amp;$C$11,'Comm Battery Storage'!$A$44:$AJ$144,MATCH($D13,'Comm Battery Storage'!$A$44:$AJ$44,0),0)*'FRED Graph_22Oct2023'!$D$312*ModelFactors!$D12</f>
        <v>53.690348301072717</v>
      </c>
      <c r="Q13" s="28">
        <f>VLOOKUP($C$10&amp;"_"&amp;$C13&amp;"_"&amp;$C$11,'Comm Battery Storage'!$A$44:$AJ$144,MATCH($D13,'Comm Battery Storage'!$A$44:$AJ$44,0),0)*'FRED Graph_22Oct2023'!$D$312*ModelFactors!$D12</f>
        <v>53.690348301072717</v>
      </c>
      <c r="R13" s="28">
        <f>VLOOKUP($C$10&amp;"_"&amp;$C13&amp;"_"&amp;$C$11,'Comm Battery Storage'!$A$44:$AJ$144,MATCH($D13,'Comm Battery Storage'!$A$44:$AJ$44,0),0)*'FRED Graph_22Oct2023'!$D$312*ModelFactors!$D12</f>
        <v>53.690348301072717</v>
      </c>
      <c r="S13" s="28">
        <f>VLOOKUP($C$10&amp;"_"&amp;$C13&amp;"_"&amp;$C$11,'Comm Battery Storage'!$A$44:$AJ$144,MATCH($D13,'Comm Battery Storage'!$A$44:$AJ$44,0),0)*'FRED Graph_22Oct2023'!$D$312*ModelFactors!$D12</f>
        <v>53.690348301072717</v>
      </c>
      <c r="T13" s="28">
        <f>VLOOKUP($C$10&amp;"_"&amp;$C13&amp;"_"&amp;$C$11,'Comm Battery Storage'!$A$44:$AJ$144,MATCH($D13,'Comm Battery Storage'!$A$44:$AJ$44,0),0)*'FRED Graph_22Oct2023'!$D$312*ModelFactors!$D12</f>
        <v>53.690348301072717</v>
      </c>
      <c r="U13" s="28">
        <f>VLOOKUP($C$10&amp;"_"&amp;$C13&amp;"_"&amp;$C$11,'Comm Battery Storage'!$A$44:$AJ$144,MATCH($D13,'Comm Battery Storage'!$A$44:$AJ$44,0),0)*'FRED Graph_22Oct2023'!$D$312*ModelFactors!$D12</f>
        <v>53.690348301072717</v>
      </c>
      <c r="V13" s="28">
        <f>VLOOKUP($C$10&amp;"_"&amp;$C13&amp;"_"&amp;$C$11,'Comm Battery Storage'!$A$44:$AJ$144,MATCH($D13,'Comm Battery Storage'!$A$44:$AJ$44,0),0)*'FRED Graph_22Oct2023'!$D$312*ModelFactors!$D12</f>
        <v>53.690348301072717</v>
      </c>
      <c r="W13" s="28">
        <f>VLOOKUP($C$10&amp;"_"&amp;$C13&amp;"_"&amp;$C$11,'Comm Battery Storage'!$A$44:$AJ$144,MATCH($D13,'Comm Battery Storage'!$A$44:$AJ$44,0),0)*'FRED Graph_22Oct2023'!$D$312*ModelFactors!$D12</f>
        <v>53.690348301072717</v>
      </c>
      <c r="X13" s="28">
        <f>VLOOKUP($C$10&amp;"_"&amp;$C13&amp;"_"&amp;$C$11,'Comm Battery Storage'!$A$44:$AJ$144,MATCH($D13,'Comm Battery Storage'!$A$44:$AJ$44,0),0)*'FRED Graph_22Oct2023'!$D$312*ModelFactors!$D12</f>
        <v>53.690348301072717</v>
      </c>
      <c r="Y13" s="28">
        <f>VLOOKUP($C$10&amp;"_"&amp;$C13&amp;"_"&amp;$C$11,'Comm Battery Storage'!$A$44:$AJ$144,MATCH($D13,'Comm Battery Storage'!$A$44:$AJ$44,0),0)*'FRED Graph_22Oct2023'!$D$312*ModelFactors!$D12</f>
        <v>53.690348301072717</v>
      </c>
      <c r="Z13" s="28">
        <f>VLOOKUP($C$10&amp;"_"&amp;$C13&amp;"_"&amp;$C$11,'Comm Battery Storage'!$A$44:$AJ$144,MATCH($D13,'Comm Battery Storage'!$A$44:$AJ$44,0),0)*'FRED Graph_22Oct2023'!$D$312*ModelFactors!$D12</f>
        <v>53.690348301072717</v>
      </c>
      <c r="AA13" s="28">
        <f>VLOOKUP($C$10&amp;"_"&amp;$C13&amp;"_"&amp;$C$11,'Comm Battery Storage'!$A$44:$AJ$144,MATCH($D13,'Comm Battery Storage'!$A$44:$AJ$44,0),0)*'FRED Graph_22Oct2023'!$D$312*ModelFactors!$D12</f>
        <v>53.690348301072717</v>
      </c>
      <c r="AB13" s="28">
        <f>VLOOKUP($C$10&amp;"_"&amp;$C13&amp;"_"&amp;$C$11,'Comm Battery Storage'!$A$44:$AJ$144,MATCH($D13,'Comm Battery Storage'!$A$44:$AJ$44,0),0)*'FRED Graph_22Oct2023'!$D$312*ModelFactors!$D12</f>
        <v>53.690348301072717</v>
      </c>
      <c r="AC13" s="28">
        <f>VLOOKUP($C$10&amp;"_"&amp;$C13&amp;"_"&amp;$C$11,'Comm Battery Storage'!$A$44:$AJ$144,MATCH($D13,'Comm Battery Storage'!$A$44:$AJ$44,0),0)*'FRED Graph_22Oct2023'!$D$312*ModelFactors!$D12</f>
        <v>53.690348301072717</v>
      </c>
      <c r="AD13" s="28">
        <f>VLOOKUP($C$10&amp;"_"&amp;$C13&amp;"_"&amp;$C$11,'Comm Battery Storage'!$A$44:$AJ$144,MATCH($D13,'Comm Battery Storage'!$A$44:$AJ$44,0),0)*'FRED Graph_22Oct2023'!$D$312*ModelFactors!$D12</f>
        <v>53.690348301072717</v>
      </c>
      <c r="AE13" s="28">
        <f>VLOOKUP($C$10&amp;"_"&amp;$C13&amp;"_"&amp;$C$11,'Comm Battery Storage'!$A$44:$AJ$144,MATCH($D13,'Comm Battery Storage'!$A$44:$AJ$44,0),0)*'FRED Graph_22Oct2023'!$D$312*ModelFactors!$D12</f>
        <v>53.690348301072717</v>
      </c>
    </row>
    <row r="14" spans="2:31" x14ac:dyDescent="0.25">
      <c r="B14" s="27" t="str">
        <f>$B$8</f>
        <v>Battery - Res 4 Hours_MISO</v>
      </c>
      <c r="C14" s="5" t="s">
        <v>93</v>
      </c>
      <c r="D14" s="27">
        <f>D13</f>
        <v>2030</v>
      </c>
      <c r="E14" s="27"/>
      <c r="F14" s="27"/>
      <c r="G14" s="28">
        <f>VLOOKUP($C$10&amp;"_"&amp;$C14&amp;"_"&amp;$C$11,'Resi Battery Storage'!$A$44:$AJ$144,MATCH($D14,'Resi Battery Storage'!$A$40:$AJ$40,0),0)*'FRED Graph_22Oct2023'!$D$312*ModelFactors!$D13</f>
        <v>103.23898241143954</v>
      </c>
      <c r="H14" s="28">
        <f>VLOOKUP($C$10&amp;"_"&amp;$C14&amp;"_"&amp;ModelFactors!$C$7,'Resi Battery Storage'!$A$44:$AJ$144,MATCH($D14,'Resi Battery Storage'!$A$40:$AJ$40,0),0)*'FRED Graph_22Oct2023'!$D$312*ModelFactors!$D13</f>
        <v>103.23898241143954</v>
      </c>
      <c r="I14" s="28">
        <f>VLOOKUP($C$10&amp;"_"&amp;$C14&amp;"_"&amp;ModelFactors!$C$7,'Resi Battery Storage'!$A$44:$AJ$144,MATCH($D14,'Resi Battery Storage'!$A$40:$AJ$40,0),0)*'FRED Graph_22Oct2023'!$D$312*ModelFactors!$D13</f>
        <v>103.23898241143954</v>
      </c>
      <c r="J14" s="28">
        <f>VLOOKUP($C$10&amp;"_"&amp;$C14&amp;"_"&amp;ModelFactors!$C$7,'Resi Battery Storage'!$A$44:$AJ$144,MATCH($D14,'Resi Battery Storage'!$A$40:$AJ$40,0),0)*'FRED Graph_22Oct2023'!$D$312*ModelFactors!$D13</f>
        <v>103.23898241143954</v>
      </c>
      <c r="K14" s="28">
        <f>VLOOKUP($C$10&amp;"_"&amp;$C14&amp;"_"&amp;ModelFactors!$C$7,'Resi Battery Storage'!$A$44:$AJ$144,MATCH($D14,'Resi Battery Storage'!$A$40:$AJ$40,0),0)*'FRED Graph_22Oct2023'!$D$312*ModelFactors!$D13</f>
        <v>103.23898241143954</v>
      </c>
      <c r="L14" s="28">
        <f>VLOOKUP($C$10&amp;"_"&amp;$C14&amp;"_"&amp;ModelFactors!$C$7,'Resi Battery Storage'!$A$44:$AJ$144,MATCH($D14,'Resi Battery Storage'!$A$40:$AJ$40,0),0)*'FRED Graph_22Oct2023'!$D$312*ModelFactors!$D13</f>
        <v>103.23898241143954</v>
      </c>
      <c r="M14" s="28">
        <f>VLOOKUP($C$10&amp;"_"&amp;$C14&amp;"_"&amp;ModelFactors!$C$7,'Resi Battery Storage'!$A$44:$AJ$144,MATCH($D14,'Resi Battery Storage'!$A$40:$AJ$40,0),0)*'FRED Graph_22Oct2023'!$D$312*ModelFactors!$D13</f>
        <v>103.23898241143954</v>
      </c>
      <c r="N14" s="28">
        <f>VLOOKUP($C$10&amp;"_"&amp;$C14&amp;"_"&amp;ModelFactors!$C$7,'Resi Battery Storage'!$A$44:$AJ$144,MATCH($D14,'Resi Battery Storage'!$A$40:$AJ$40,0),0)*'FRED Graph_22Oct2023'!$D$312*ModelFactors!$D13</f>
        <v>103.23898241143954</v>
      </c>
      <c r="O14" s="28">
        <f>VLOOKUP($C$10&amp;"_"&amp;$C14&amp;"_"&amp;ModelFactors!$C$7,'Resi Battery Storage'!$A$44:$AJ$144,MATCH($D14,'Resi Battery Storage'!$A$40:$AJ$40,0),0)*'FRED Graph_22Oct2023'!$D$312*ModelFactors!$D13</f>
        <v>103.23898241143954</v>
      </c>
      <c r="P14" s="28">
        <f>VLOOKUP($C$10&amp;"_"&amp;$C14&amp;"_"&amp;ModelFactors!$C$7,'Resi Battery Storage'!$A$44:$AJ$144,MATCH($D14,'Resi Battery Storage'!$A$40:$AJ$40,0),0)*'FRED Graph_22Oct2023'!$D$312*ModelFactors!$D13</f>
        <v>103.23898241143954</v>
      </c>
      <c r="Q14" s="28">
        <f>VLOOKUP($C$10&amp;"_"&amp;$C14&amp;"_"&amp;ModelFactors!$C$7,'Resi Battery Storage'!$A$44:$AJ$144,MATCH($D14,'Resi Battery Storage'!$A$40:$AJ$40,0),0)*'FRED Graph_22Oct2023'!$D$312*ModelFactors!$D13</f>
        <v>103.23898241143954</v>
      </c>
      <c r="R14" s="28">
        <f>VLOOKUP($C$10&amp;"_"&amp;$C14&amp;"_"&amp;ModelFactors!$C$7,'Resi Battery Storage'!$A$44:$AJ$144,MATCH($D14,'Resi Battery Storage'!$A$40:$AJ$40,0),0)*'FRED Graph_22Oct2023'!$D$312*ModelFactors!$D13</f>
        <v>103.23898241143954</v>
      </c>
      <c r="S14" s="28">
        <f>VLOOKUP($C$10&amp;"_"&amp;$C14&amp;"_"&amp;ModelFactors!$C$7,'Resi Battery Storage'!$A$44:$AJ$144,MATCH($D14,'Resi Battery Storage'!$A$40:$AJ$40,0),0)*'FRED Graph_22Oct2023'!$D$312*ModelFactors!$D13</f>
        <v>103.23898241143954</v>
      </c>
      <c r="T14" s="28">
        <f>VLOOKUP($C$10&amp;"_"&amp;$C14&amp;"_"&amp;ModelFactors!$C$7,'Resi Battery Storage'!$A$44:$AJ$144,MATCH($D14,'Resi Battery Storage'!$A$40:$AJ$40,0),0)*'FRED Graph_22Oct2023'!$D$312*ModelFactors!$D13</f>
        <v>103.23898241143954</v>
      </c>
      <c r="U14" s="28">
        <f>VLOOKUP($C$10&amp;"_"&amp;$C14&amp;"_"&amp;ModelFactors!$C$7,'Resi Battery Storage'!$A$44:$AJ$144,MATCH($D14,'Resi Battery Storage'!$A$40:$AJ$40,0),0)*'FRED Graph_22Oct2023'!$D$312*ModelFactors!$D13</f>
        <v>103.23898241143954</v>
      </c>
      <c r="V14" s="28">
        <f>VLOOKUP($C$10&amp;"_"&amp;$C14&amp;"_"&amp;ModelFactors!$C$7,'Resi Battery Storage'!$A$44:$AJ$144,MATCH($D14,'Resi Battery Storage'!$A$40:$AJ$40,0),0)*'FRED Graph_22Oct2023'!$D$312*ModelFactors!$D13</f>
        <v>103.23898241143954</v>
      </c>
      <c r="W14" s="28">
        <f>VLOOKUP($C$10&amp;"_"&amp;$C14&amp;"_"&amp;ModelFactors!$C$7,'Resi Battery Storage'!$A$44:$AJ$144,MATCH($D14,'Resi Battery Storage'!$A$40:$AJ$40,0),0)*'FRED Graph_22Oct2023'!$D$312*ModelFactors!$D13</f>
        <v>103.23898241143954</v>
      </c>
      <c r="X14" s="28">
        <f>VLOOKUP($C$10&amp;"_"&amp;$C14&amp;"_"&amp;ModelFactors!$C$7,'Resi Battery Storage'!$A$44:$AJ$144,MATCH($D14,'Resi Battery Storage'!$A$40:$AJ$40,0),0)*'FRED Graph_22Oct2023'!$D$312*ModelFactors!$D13</f>
        <v>103.23898241143954</v>
      </c>
      <c r="Y14" s="28">
        <f>VLOOKUP($C$10&amp;"_"&amp;$C14&amp;"_"&amp;ModelFactors!$C$7,'Resi Battery Storage'!$A$44:$AJ$144,MATCH($D14,'Resi Battery Storage'!$A$40:$AJ$40,0),0)*'FRED Graph_22Oct2023'!$D$312*ModelFactors!$D13</f>
        <v>103.23898241143954</v>
      </c>
      <c r="Z14" s="28">
        <f>VLOOKUP($C$10&amp;"_"&amp;$C14&amp;"_"&amp;ModelFactors!$C$7,'Resi Battery Storage'!$A$44:$AJ$144,MATCH($D14,'Resi Battery Storage'!$A$40:$AJ$40,0),0)*'FRED Graph_22Oct2023'!$D$312*ModelFactors!$D13</f>
        <v>103.23898241143954</v>
      </c>
      <c r="AA14" s="28">
        <f>VLOOKUP($C$10&amp;"_"&amp;$C14&amp;"_"&amp;ModelFactors!$C$7,'Resi Battery Storage'!$A$44:$AJ$144,MATCH($D14,'Resi Battery Storage'!$A$40:$AJ$40,0),0)*'FRED Graph_22Oct2023'!$D$312*ModelFactors!$D13</f>
        <v>103.23898241143954</v>
      </c>
      <c r="AB14" s="28">
        <f>VLOOKUP($C$10&amp;"_"&amp;$C14&amp;"_"&amp;ModelFactors!$C$7,'Resi Battery Storage'!$A$44:$AJ$144,MATCH($D14,'Resi Battery Storage'!$A$40:$AJ$40,0),0)*'FRED Graph_22Oct2023'!$D$312*ModelFactors!$D13</f>
        <v>103.23898241143954</v>
      </c>
      <c r="AC14" s="28">
        <f>VLOOKUP($C$10&amp;"_"&amp;$C14&amp;"_"&amp;ModelFactors!$C$7,'Resi Battery Storage'!$A$44:$AJ$144,MATCH($D14,'Resi Battery Storage'!$A$40:$AJ$40,0),0)*'FRED Graph_22Oct2023'!$D$312*ModelFactors!$D13</f>
        <v>103.23898241143954</v>
      </c>
      <c r="AD14" s="28">
        <f>VLOOKUP($C$10&amp;"_"&amp;$C14&amp;"_"&amp;ModelFactors!$C$7,'Resi Battery Storage'!$A$44:$AJ$144,MATCH($D14,'Resi Battery Storage'!$A$40:$AJ$40,0),0)*'FRED Graph_22Oct2023'!$D$312*ModelFactors!$D13</f>
        <v>103.23898241143954</v>
      </c>
      <c r="AE14" s="28">
        <f>VLOOKUP($C$10&amp;"_"&amp;$C14&amp;"_"&amp;ModelFactors!$C$7,'Resi Battery Storage'!$A$44:$AJ$144,MATCH($D14,'Resi Battery Storage'!$A$40:$AJ$40,0),0)*'FRED Graph_22Oct2023'!$D$312*ModelFactors!$D13</f>
        <v>103.23898241143954</v>
      </c>
    </row>
    <row r="15" spans="2:31" x14ac:dyDescent="0.25">
      <c r="B15" s="27" t="str">
        <f>$B$9</f>
        <v>Battery - Res 4 Hours_PJM</v>
      </c>
      <c r="C15" s="5" t="s">
        <v>93</v>
      </c>
      <c r="D15" s="27">
        <f>D14</f>
        <v>2030</v>
      </c>
      <c r="E15" s="27"/>
      <c r="F15" s="27"/>
      <c r="G15" s="28">
        <f>VLOOKUP($C$10&amp;"_"&amp;$C15&amp;"_"&amp;$C$11,'Resi Battery Storage'!$A$44:$AJ$144,MATCH($D15,'Resi Battery Storage'!$A$40:$AJ$40,0),0)*'FRED Graph_22Oct2023'!$D$312*ModelFactors!$D14</f>
        <v>104.04997206117591</v>
      </c>
      <c r="H15" s="28">
        <f>VLOOKUP($C$10&amp;"_"&amp;$C15&amp;"_"&amp;ModelFactors!$C$7,'Resi Battery Storage'!$A$44:$AJ$144,MATCH($D15,'Resi Battery Storage'!$A$40:$AJ$40,0),0)*'FRED Graph_22Oct2023'!$D$312*ModelFactors!$D14</f>
        <v>104.04997206117591</v>
      </c>
      <c r="I15" s="28">
        <f>VLOOKUP($C$10&amp;"_"&amp;$C15&amp;"_"&amp;ModelFactors!$C$7,'Resi Battery Storage'!$A$44:$AJ$144,MATCH($D15,'Resi Battery Storage'!$A$40:$AJ$40,0),0)*'FRED Graph_22Oct2023'!$D$312*ModelFactors!$D14</f>
        <v>104.04997206117591</v>
      </c>
      <c r="J15" s="28">
        <f>VLOOKUP($C$10&amp;"_"&amp;$C15&amp;"_"&amp;ModelFactors!$C$7,'Resi Battery Storage'!$A$44:$AJ$144,MATCH($D15,'Resi Battery Storage'!$A$40:$AJ$40,0),0)*'FRED Graph_22Oct2023'!$D$312*ModelFactors!$D14</f>
        <v>104.04997206117591</v>
      </c>
      <c r="K15" s="28">
        <f>VLOOKUP($C$10&amp;"_"&amp;$C15&amp;"_"&amp;ModelFactors!$C$7,'Resi Battery Storage'!$A$44:$AJ$144,MATCH($D15,'Resi Battery Storage'!$A$40:$AJ$40,0),0)*'FRED Graph_22Oct2023'!$D$312*ModelFactors!$D14</f>
        <v>104.04997206117591</v>
      </c>
      <c r="L15" s="28">
        <f>VLOOKUP($C$10&amp;"_"&amp;$C15&amp;"_"&amp;ModelFactors!$C$7,'Resi Battery Storage'!$A$44:$AJ$144,MATCH($D15,'Resi Battery Storage'!$A$40:$AJ$40,0),0)*'FRED Graph_22Oct2023'!$D$312*ModelFactors!$D14</f>
        <v>104.04997206117591</v>
      </c>
      <c r="M15" s="28">
        <f>VLOOKUP($C$10&amp;"_"&amp;$C15&amp;"_"&amp;ModelFactors!$C$7,'Resi Battery Storage'!$A$44:$AJ$144,MATCH($D15,'Resi Battery Storage'!$A$40:$AJ$40,0),0)*'FRED Graph_22Oct2023'!$D$312*ModelFactors!$D14</f>
        <v>104.04997206117591</v>
      </c>
      <c r="N15" s="28">
        <f>VLOOKUP($C$10&amp;"_"&amp;$C15&amp;"_"&amp;ModelFactors!$C$7,'Resi Battery Storage'!$A$44:$AJ$144,MATCH($D15,'Resi Battery Storage'!$A$40:$AJ$40,0),0)*'FRED Graph_22Oct2023'!$D$312*ModelFactors!$D14</f>
        <v>104.04997206117591</v>
      </c>
      <c r="O15" s="28">
        <f>VLOOKUP($C$10&amp;"_"&amp;$C15&amp;"_"&amp;ModelFactors!$C$7,'Resi Battery Storage'!$A$44:$AJ$144,MATCH($D15,'Resi Battery Storage'!$A$40:$AJ$40,0),0)*'FRED Graph_22Oct2023'!$D$312*ModelFactors!$D14</f>
        <v>104.04997206117591</v>
      </c>
      <c r="P15" s="28">
        <f>VLOOKUP($C$10&amp;"_"&amp;$C15&amp;"_"&amp;ModelFactors!$C$7,'Resi Battery Storage'!$A$44:$AJ$144,MATCH($D15,'Resi Battery Storage'!$A$40:$AJ$40,0),0)*'FRED Graph_22Oct2023'!$D$312*ModelFactors!$D14</f>
        <v>104.04997206117591</v>
      </c>
      <c r="Q15" s="28">
        <f>VLOOKUP($C$10&amp;"_"&amp;$C15&amp;"_"&amp;ModelFactors!$C$7,'Resi Battery Storage'!$A$44:$AJ$144,MATCH($D15,'Resi Battery Storage'!$A$40:$AJ$40,0),0)*'FRED Graph_22Oct2023'!$D$312*ModelFactors!$D14</f>
        <v>104.04997206117591</v>
      </c>
      <c r="R15" s="28">
        <f>VLOOKUP($C$10&amp;"_"&amp;$C15&amp;"_"&amp;ModelFactors!$C$7,'Resi Battery Storage'!$A$44:$AJ$144,MATCH($D15,'Resi Battery Storage'!$A$40:$AJ$40,0),0)*'FRED Graph_22Oct2023'!$D$312*ModelFactors!$D14</f>
        <v>104.04997206117591</v>
      </c>
      <c r="S15" s="28">
        <f>VLOOKUP($C$10&amp;"_"&amp;$C15&amp;"_"&amp;ModelFactors!$C$7,'Resi Battery Storage'!$A$44:$AJ$144,MATCH($D15,'Resi Battery Storage'!$A$40:$AJ$40,0),0)*'FRED Graph_22Oct2023'!$D$312*ModelFactors!$D14</f>
        <v>104.04997206117591</v>
      </c>
      <c r="T15" s="28">
        <f>VLOOKUP($C$10&amp;"_"&amp;$C15&amp;"_"&amp;ModelFactors!$C$7,'Resi Battery Storage'!$A$44:$AJ$144,MATCH($D15,'Resi Battery Storage'!$A$40:$AJ$40,0),0)*'FRED Graph_22Oct2023'!$D$312*ModelFactors!$D14</f>
        <v>104.04997206117591</v>
      </c>
      <c r="U15" s="28">
        <f>VLOOKUP($C$10&amp;"_"&amp;$C15&amp;"_"&amp;ModelFactors!$C$7,'Resi Battery Storage'!$A$44:$AJ$144,MATCH($D15,'Resi Battery Storage'!$A$40:$AJ$40,0),0)*'FRED Graph_22Oct2023'!$D$312*ModelFactors!$D14</f>
        <v>104.04997206117591</v>
      </c>
      <c r="V15" s="28">
        <f>VLOOKUP($C$10&amp;"_"&amp;$C15&amp;"_"&amp;ModelFactors!$C$7,'Resi Battery Storage'!$A$44:$AJ$144,MATCH($D15,'Resi Battery Storage'!$A$40:$AJ$40,0),0)*'FRED Graph_22Oct2023'!$D$312*ModelFactors!$D14</f>
        <v>104.04997206117591</v>
      </c>
      <c r="W15" s="28">
        <f>VLOOKUP($C$10&amp;"_"&amp;$C15&amp;"_"&amp;ModelFactors!$C$7,'Resi Battery Storage'!$A$44:$AJ$144,MATCH($D15,'Resi Battery Storage'!$A$40:$AJ$40,0),0)*'FRED Graph_22Oct2023'!$D$312*ModelFactors!$D14</f>
        <v>104.04997206117591</v>
      </c>
      <c r="X15" s="28">
        <f>VLOOKUP($C$10&amp;"_"&amp;$C15&amp;"_"&amp;ModelFactors!$C$7,'Resi Battery Storage'!$A$44:$AJ$144,MATCH($D15,'Resi Battery Storage'!$A$40:$AJ$40,0),0)*'FRED Graph_22Oct2023'!$D$312*ModelFactors!$D14</f>
        <v>104.04997206117591</v>
      </c>
      <c r="Y15" s="28">
        <f>VLOOKUP($C$10&amp;"_"&amp;$C15&amp;"_"&amp;ModelFactors!$C$7,'Resi Battery Storage'!$A$44:$AJ$144,MATCH($D15,'Resi Battery Storage'!$A$40:$AJ$40,0),0)*'FRED Graph_22Oct2023'!$D$312*ModelFactors!$D14</f>
        <v>104.04997206117591</v>
      </c>
      <c r="Z15" s="28">
        <f>VLOOKUP($C$10&amp;"_"&amp;$C15&amp;"_"&amp;ModelFactors!$C$7,'Resi Battery Storage'!$A$44:$AJ$144,MATCH($D15,'Resi Battery Storage'!$A$40:$AJ$40,0),0)*'FRED Graph_22Oct2023'!$D$312*ModelFactors!$D14</f>
        <v>104.04997206117591</v>
      </c>
      <c r="AA15" s="28">
        <f>VLOOKUP($C$10&amp;"_"&amp;$C15&amp;"_"&amp;ModelFactors!$C$7,'Resi Battery Storage'!$A$44:$AJ$144,MATCH($D15,'Resi Battery Storage'!$A$40:$AJ$40,0),0)*'FRED Graph_22Oct2023'!$D$312*ModelFactors!$D14</f>
        <v>104.04997206117591</v>
      </c>
      <c r="AB15" s="28">
        <f>VLOOKUP($C$10&amp;"_"&amp;$C15&amp;"_"&amp;ModelFactors!$C$7,'Resi Battery Storage'!$A$44:$AJ$144,MATCH($D15,'Resi Battery Storage'!$A$40:$AJ$40,0),0)*'FRED Graph_22Oct2023'!$D$312*ModelFactors!$D14</f>
        <v>104.04997206117591</v>
      </c>
      <c r="AC15" s="28">
        <f>VLOOKUP($C$10&amp;"_"&amp;$C15&amp;"_"&amp;ModelFactors!$C$7,'Resi Battery Storage'!$A$44:$AJ$144,MATCH($D15,'Resi Battery Storage'!$A$40:$AJ$40,0),0)*'FRED Graph_22Oct2023'!$D$312*ModelFactors!$D14</f>
        <v>104.04997206117591</v>
      </c>
      <c r="AD15" s="28">
        <f>VLOOKUP($C$10&amp;"_"&amp;$C15&amp;"_"&amp;ModelFactors!$C$7,'Resi Battery Storage'!$A$44:$AJ$144,MATCH($D15,'Resi Battery Storage'!$A$40:$AJ$40,0),0)*'FRED Graph_22Oct2023'!$D$312*ModelFactors!$D14</f>
        <v>104.04997206117591</v>
      </c>
      <c r="AE15" s="28">
        <f>VLOOKUP($C$10&amp;"_"&amp;$C15&amp;"_"&amp;ModelFactors!$C$7,'Resi Battery Storage'!$A$44:$AJ$144,MATCH($D15,'Resi Battery Storage'!$A$40:$AJ$40,0),0)*'FRED Graph_22Oct2023'!$D$312*ModelFactors!$D14</f>
        <v>104.04997206117591</v>
      </c>
    </row>
    <row r="16" spans="2:31" x14ac:dyDescent="0.25">
      <c r="B16" s="27"/>
      <c r="C16" s="27"/>
      <c r="D16" s="27"/>
      <c r="E16" s="27"/>
      <c r="F16" s="27"/>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row>
    <row r="17" spans="2:31" x14ac:dyDescent="0.25">
      <c r="B17" s="23" t="s">
        <v>83</v>
      </c>
      <c r="C17" s="27"/>
      <c r="D17" s="27" t="s">
        <v>81</v>
      </c>
      <c r="E17" s="27"/>
      <c r="F17" s="27"/>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row>
    <row r="18" spans="2:31" x14ac:dyDescent="0.25">
      <c r="B18" s="27" t="str">
        <f>$B$6</f>
        <v>Battery - Com 4 Hours_MISO</v>
      </c>
      <c r="C18" s="5" t="str">
        <f>$C$12</f>
        <v>Commercial Battery Storage 4Hr</v>
      </c>
      <c r="D18" s="27">
        <f>1+D12</f>
        <v>2031</v>
      </c>
      <c r="E18" s="27"/>
      <c r="F18" s="27"/>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row>
    <row r="19" spans="2:31" x14ac:dyDescent="0.25">
      <c r="B19" s="27" t="str">
        <f>$B$7</f>
        <v>Battery - Com 4 Hours_PJM</v>
      </c>
      <c r="C19" s="5" t="str">
        <f>$C$13</f>
        <v>Commercial Battery Storage 4Hr</v>
      </c>
      <c r="D19" s="27">
        <f>D18</f>
        <v>2031</v>
      </c>
      <c r="E19" s="27"/>
      <c r="F19" s="27"/>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row>
    <row r="20" spans="2:31" x14ac:dyDescent="0.25">
      <c r="B20" s="27" t="str">
        <f>$B$8</f>
        <v>Battery - Res 4 Hours_MISO</v>
      </c>
      <c r="C20" s="27" t="str">
        <f>$C$14</f>
        <v>Residential Battery Storage - 5 kW - 20 kWh</v>
      </c>
      <c r="D20" s="27">
        <f>D19</f>
        <v>2031</v>
      </c>
      <c r="E20" s="27"/>
      <c r="F20" s="27"/>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row>
    <row r="21" spans="2:31" x14ac:dyDescent="0.25">
      <c r="B21" s="27" t="str">
        <f>$B$9</f>
        <v>Battery - Res 4 Hours_PJM</v>
      </c>
      <c r="C21" s="27" t="str">
        <f>$C$15</f>
        <v>Residential Battery Storage - 5 kW - 20 kWh</v>
      </c>
      <c r="D21" s="27">
        <f>D20</f>
        <v>2031</v>
      </c>
      <c r="E21" s="27"/>
      <c r="F21" s="27"/>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row>
    <row r="22" spans="2:31" x14ac:dyDescent="0.25">
      <c r="B22" s="27"/>
      <c r="C22" s="27"/>
      <c r="D22" s="27"/>
      <c r="E22" s="27"/>
      <c r="F22" s="27"/>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row>
    <row r="23" spans="2:31" x14ac:dyDescent="0.25">
      <c r="B23" s="23" t="s">
        <v>83</v>
      </c>
      <c r="C23" s="27"/>
      <c r="D23" s="27" t="s">
        <v>81</v>
      </c>
      <c r="E23" s="27"/>
      <c r="F23" s="27"/>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row>
    <row r="24" spans="2:31" x14ac:dyDescent="0.25">
      <c r="B24" s="27" t="str">
        <f>$B$6</f>
        <v>Battery - Com 4 Hours_MISO</v>
      </c>
      <c r="C24" s="5" t="str">
        <f>$C$12</f>
        <v>Commercial Battery Storage 4Hr</v>
      </c>
      <c r="D24" s="27">
        <f>1+D18</f>
        <v>2032</v>
      </c>
      <c r="E24" s="27"/>
      <c r="F24" s="27"/>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row>
    <row r="25" spans="2:31" x14ac:dyDescent="0.25">
      <c r="B25" s="27" t="str">
        <f>$B$7</f>
        <v>Battery - Com 4 Hours_PJM</v>
      </c>
      <c r="C25" s="5" t="str">
        <f>$C$13</f>
        <v>Commercial Battery Storage 4Hr</v>
      </c>
      <c r="D25" s="27">
        <f>D24</f>
        <v>2032</v>
      </c>
      <c r="E25" s="27"/>
      <c r="F25" s="27"/>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row>
    <row r="26" spans="2:31" x14ac:dyDescent="0.25">
      <c r="B26" s="27" t="str">
        <f>$B$8</f>
        <v>Battery - Res 4 Hours_MISO</v>
      </c>
      <c r="C26" s="27" t="str">
        <f>$C$14</f>
        <v>Residential Battery Storage - 5 kW - 20 kWh</v>
      </c>
      <c r="D26" s="27">
        <f>D25</f>
        <v>2032</v>
      </c>
      <c r="E26" s="27"/>
      <c r="F26" s="27"/>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row>
    <row r="27" spans="2:31" x14ac:dyDescent="0.25">
      <c r="B27" s="27" t="str">
        <f>$B$9</f>
        <v>Battery - Res 4 Hours_PJM</v>
      </c>
      <c r="C27" s="27" t="str">
        <f>$C$15</f>
        <v>Residential Battery Storage - 5 kW - 20 kWh</v>
      </c>
      <c r="D27" s="27">
        <f>D26</f>
        <v>2032</v>
      </c>
      <c r="E27" s="27"/>
      <c r="F27" s="27"/>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row>
    <row r="28" spans="2:31" x14ac:dyDescent="0.25">
      <c r="B28" s="27"/>
      <c r="C28" s="27"/>
      <c r="D28" s="27"/>
      <c r="E28" s="27"/>
      <c r="F28" s="27"/>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row>
    <row r="29" spans="2:31" x14ac:dyDescent="0.25">
      <c r="B29" s="23" t="s">
        <v>83</v>
      </c>
      <c r="C29" s="27"/>
      <c r="D29" s="27" t="s">
        <v>81</v>
      </c>
      <c r="E29" s="27"/>
      <c r="F29" s="27"/>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row>
    <row r="30" spans="2:31" x14ac:dyDescent="0.25">
      <c r="B30" s="27" t="str">
        <f>$B$6</f>
        <v>Battery - Com 4 Hours_MISO</v>
      </c>
      <c r="C30" s="5" t="str">
        <f>$C$12</f>
        <v>Commercial Battery Storage 4Hr</v>
      </c>
      <c r="D30" s="27">
        <f>1+D24</f>
        <v>2033</v>
      </c>
      <c r="E30" s="27"/>
      <c r="F30" s="27"/>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row>
    <row r="31" spans="2:31" x14ac:dyDescent="0.25">
      <c r="B31" s="27" t="str">
        <f>$B$7</f>
        <v>Battery - Com 4 Hours_PJM</v>
      </c>
      <c r="C31" s="5" t="str">
        <f>$C$13</f>
        <v>Commercial Battery Storage 4Hr</v>
      </c>
      <c r="D31" s="27">
        <f>D30</f>
        <v>2033</v>
      </c>
      <c r="E31" s="27"/>
      <c r="F31" s="27"/>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row>
    <row r="32" spans="2:31" x14ac:dyDescent="0.25">
      <c r="B32" s="27" t="str">
        <f>$B$8</f>
        <v>Battery - Res 4 Hours_MISO</v>
      </c>
      <c r="C32" s="27" t="str">
        <f>$C$14</f>
        <v>Residential Battery Storage - 5 kW - 20 kWh</v>
      </c>
      <c r="D32" s="27">
        <f>D31</f>
        <v>2033</v>
      </c>
      <c r="E32" s="27"/>
      <c r="F32" s="27"/>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row>
    <row r="33" spans="2:31" x14ac:dyDescent="0.25">
      <c r="B33" s="27" t="str">
        <f>$B$9</f>
        <v>Battery - Res 4 Hours_PJM</v>
      </c>
      <c r="C33" s="27" t="str">
        <f>$C$15</f>
        <v>Residential Battery Storage - 5 kW - 20 kWh</v>
      </c>
      <c r="D33" s="27">
        <f>D32</f>
        <v>2033</v>
      </c>
      <c r="E33" s="27"/>
      <c r="F33" s="27"/>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row>
    <row r="34" spans="2:31" x14ac:dyDescent="0.25">
      <c r="B34" s="27"/>
      <c r="C34" s="27"/>
      <c r="D34" s="27"/>
      <c r="E34" s="27"/>
      <c r="F34" s="27"/>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row>
    <row r="35" spans="2:31" x14ac:dyDescent="0.25">
      <c r="B35" s="23" t="s">
        <v>83</v>
      </c>
      <c r="C35" s="27"/>
      <c r="D35" s="27" t="s">
        <v>81</v>
      </c>
      <c r="E35" s="27"/>
      <c r="F35" s="27"/>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row>
    <row r="36" spans="2:31" x14ac:dyDescent="0.25">
      <c r="B36" s="27" t="str">
        <f>$B$6</f>
        <v>Battery - Com 4 Hours_MISO</v>
      </c>
      <c r="C36" s="5" t="str">
        <f>$C$12</f>
        <v>Commercial Battery Storage 4Hr</v>
      </c>
      <c r="D36" s="27">
        <f>1+D30</f>
        <v>2034</v>
      </c>
      <c r="E36" s="27"/>
      <c r="F36" s="27"/>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row>
    <row r="37" spans="2:31" x14ac:dyDescent="0.25">
      <c r="B37" s="27" t="str">
        <f>$B$7</f>
        <v>Battery - Com 4 Hours_PJM</v>
      </c>
      <c r="C37" s="5" t="str">
        <f>$C$13</f>
        <v>Commercial Battery Storage 4Hr</v>
      </c>
      <c r="D37" s="27">
        <f>D36</f>
        <v>2034</v>
      </c>
      <c r="E37" s="27"/>
      <c r="F37" s="27"/>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row>
    <row r="38" spans="2:31" x14ac:dyDescent="0.25">
      <c r="B38" s="27" t="str">
        <f>$B$8</f>
        <v>Battery - Res 4 Hours_MISO</v>
      </c>
      <c r="C38" s="27" t="str">
        <f>$C$14</f>
        <v>Residential Battery Storage - 5 kW - 20 kWh</v>
      </c>
      <c r="D38" s="27">
        <f>D37</f>
        <v>2034</v>
      </c>
      <c r="E38" s="27"/>
      <c r="F38" s="27"/>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row>
    <row r="39" spans="2:31" x14ac:dyDescent="0.25">
      <c r="B39" s="27" t="str">
        <f>$B$9</f>
        <v>Battery - Res 4 Hours_PJM</v>
      </c>
      <c r="C39" s="27" t="str">
        <f>$C$15</f>
        <v>Residential Battery Storage - 5 kW - 20 kWh</v>
      </c>
      <c r="D39" s="27">
        <f>D38</f>
        <v>2034</v>
      </c>
      <c r="E39" s="27"/>
      <c r="F39" s="27"/>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row>
    <row r="40" spans="2:31" x14ac:dyDescent="0.25">
      <c r="B40" s="27"/>
      <c r="C40" s="27"/>
      <c r="D40" s="27"/>
      <c r="E40" s="27"/>
      <c r="F40" s="27"/>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row>
    <row r="41" spans="2:31" x14ac:dyDescent="0.25">
      <c r="B41" s="23" t="s">
        <v>83</v>
      </c>
      <c r="C41" s="27"/>
      <c r="D41" s="27" t="s">
        <v>81</v>
      </c>
      <c r="E41" s="27"/>
      <c r="F41" s="27"/>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row>
    <row r="42" spans="2:31" x14ac:dyDescent="0.25">
      <c r="B42" s="27" t="str">
        <f>$B$6</f>
        <v>Battery - Com 4 Hours_MISO</v>
      </c>
      <c r="C42" s="5" t="str">
        <f>$C$12</f>
        <v>Commercial Battery Storage 4Hr</v>
      </c>
      <c r="D42" s="27">
        <f>1+D36</f>
        <v>2035</v>
      </c>
      <c r="E42" s="27"/>
      <c r="F42" s="27"/>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row>
    <row r="43" spans="2:31" x14ac:dyDescent="0.25">
      <c r="B43" s="27" t="str">
        <f>$B$7</f>
        <v>Battery - Com 4 Hours_PJM</v>
      </c>
      <c r="C43" s="5" t="str">
        <f>$C$13</f>
        <v>Commercial Battery Storage 4Hr</v>
      </c>
      <c r="D43" s="27">
        <f>D42</f>
        <v>2035</v>
      </c>
      <c r="E43" s="27"/>
      <c r="F43" s="27"/>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row>
    <row r="44" spans="2:31" x14ac:dyDescent="0.25">
      <c r="B44" s="27" t="str">
        <f>$B$8</f>
        <v>Battery - Res 4 Hours_MISO</v>
      </c>
      <c r="C44" s="27" t="str">
        <f>$C$14</f>
        <v>Residential Battery Storage - 5 kW - 20 kWh</v>
      </c>
      <c r="D44" s="27">
        <f>D43</f>
        <v>2035</v>
      </c>
      <c r="E44" s="27"/>
      <c r="F44" s="27"/>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row>
    <row r="45" spans="2:31" x14ac:dyDescent="0.25">
      <c r="B45" s="27" t="str">
        <f>$B$9</f>
        <v>Battery - Res 4 Hours_PJM</v>
      </c>
      <c r="C45" s="27" t="str">
        <f>$C$15</f>
        <v>Residential Battery Storage - 5 kW - 20 kWh</v>
      </c>
      <c r="D45" s="27">
        <f>D44</f>
        <v>2035</v>
      </c>
      <c r="E45" s="27"/>
      <c r="F45" s="27"/>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row>
    <row r="46" spans="2:31" x14ac:dyDescent="0.25">
      <c r="B46" s="27"/>
      <c r="C46" s="27"/>
      <c r="D46" s="27"/>
      <c r="E46" s="27"/>
      <c r="F46" s="27"/>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row>
    <row r="47" spans="2:31" x14ac:dyDescent="0.25">
      <c r="B47" s="23" t="s">
        <v>82</v>
      </c>
      <c r="C47" s="27"/>
      <c r="D47" s="27" t="s">
        <v>81</v>
      </c>
      <c r="E47" s="27"/>
      <c r="F47" s="27"/>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row>
    <row r="48" spans="2:31" x14ac:dyDescent="0.25">
      <c r="B48" s="27" t="str">
        <f>$B$6</f>
        <v>Battery - Com 4 Hours_MISO</v>
      </c>
      <c r="C48" s="5" t="str">
        <f>$C$12</f>
        <v>Commercial Battery Storage 4Hr</v>
      </c>
      <c r="D48" s="27">
        <v>2030</v>
      </c>
      <c r="E48" s="27"/>
      <c r="F48" s="27"/>
      <c r="G48" s="297">
        <f t="shared" ref="G48:AE48" si="1">G6</f>
        <v>557.86666666666667</v>
      </c>
      <c r="H48" s="297">
        <f t="shared" si="1"/>
        <v>557.86666666666667</v>
      </c>
      <c r="I48" s="297">
        <f t="shared" si="1"/>
        <v>557.86666666666667</v>
      </c>
      <c r="J48" s="297">
        <f t="shared" si="1"/>
        <v>557.86666666666667</v>
      </c>
      <c r="K48" s="297">
        <f t="shared" si="1"/>
        <v>557.86666666666667</v>
      </c>
      <c r="L48" s="297">
        <f t="shared" si="1"/>
        <v>557.86666666666667</v>
      </c>
      <c r="M48" s="297">
        <f t="shared" si="1"/>
        <v>557.86666666666667</v>
      </c>
      <c r="N48" s="297">
        <f t="shared" si="1"/>
        <v>557.86666666666667</v>
      </c>
      <c r="O48" s="297">
        <f t="shared" si="1"/>
        <v>557.86666666666667</v>
      </c>
      <c r="P48" s="297">
        <f t="shared" si="1"/>
        <v>557.86666666666667</v>
      </c>
      <c r="Q48" s="297">
        <f t="shared" si="1"/>
        <v>557.86666666666667</v>
      </c>
      <c r="R48" s="297">
        <f t="shared" si="1"/>
        <v>557.86666666666667</v>
      </c>
      <c r="S48" s="297">
        <f t="shared" si="1"/>
        <v>557.86666666666667</v>
      </c>
      <c r="T48" s="297">
        <f t="shared" si="1"/>
        <v>557.86666666666667</v>
      </c>
      <c r="U48" s="297">
        <f t="shared" si="1"/>
        <v>557.86666666666667</v>
      </c>
      <c r="V48" s="297">
        <f t="shared" si="1"/>
        <v>557.86666666666667</v>
      </c>
      <c r="W48" s="297">
        <f t="shared" si="1"/>
        <v>557.86666666666667</v>
      </c>
      <c r="X48" s="297">
        <f t="shared" si="1"/>
        <v>557.86666666666667</v>
      </c>
      <c r="Y48" s="297">
        <f t="shared" si="1"/>
        <v>557.86666666666667</v>
      </c>
      <c r="Z48" s="297">
        <f t="shared" si="1"/>
        <v>557.86666666666667</v>
      </c>
      <c r="AA48" s="297">
        <f t="shared" si="1"/>
        <v>557.86666666666667</v>
      </c>
      <c r="AB48" s="297">
        <f t="shared" si="1"/>
        <v>557.86666666666667</v>
      </c>
      <c r="AC48" s="297">
        <f t="shared" si="1"/>
        <v>557.86666666666667</v>
      </c>
      <c r="AD48" s="297">
        <f t="shared" si="1"/>
        <v>557.86666666666667</v>
      </c>
      <c r="AE48" s="297">
        <f t="shared" si="1"/>
        <v>557.86666666666667</v>
      </c>
    </row>
    <row r="49" spans="2:31" x14ac:dyDescent="0.25">
      <c r="B49" s="27" t="str">
        <f>$B$7</f>
        <v>Battery - Com 4 Hours_PJM</v>
      </c>
      <c r="C49" s="5" t="str">
        <f>$C$13</f>
        <v>Commercial Battery Storage 4Hr</v>
      </c>
      <c r="D49" s="27">
        <f>D48</f>
        <v>2030</v>
      </c>
      <c r="E49" s="27"/>
      <c r="F49" s="27"/>
      <c r="G49" s="297">
        <f t="shared" ref="G49:AE49" si="2">G7</f>
        <v>242.13333333333333</v>
      </c>
      <c r="H49" s="297">
        <f t="shared" si="2"/>
        <v>242.13333333333333</v>
      </c>
      <c r="I49" s="297">
        <f t="shared" si="2"/>
        <v>242.13333333333333</v>
      </c>
      <c r="J49" s="297">
        <f t="shared" si="2"/>
        <v>242.13333333333333</v>
      </c>
      <c r="K49" s="297">
        <f t="shared" si="2"/>
        <v>242.13333333333333</v>
      </c>
      <c r="L49" s="297">
        <f t="shared" si="2"/>
        <v>242.13333333333333</v>
      </c>
      <c r="M49" s="297">
        <f t="shared" si="2"/>
        <v>242.13333333333333</v>
      </c>
      <c r="N49" s="297">
        <f t="shared" si="2"/>
        <v>242.13333333333333</v>
      </c>
      <c r="O49" s="297">
        <f t="shared" si="2"/>
        <v>242.13333333333333</v>
      </c>
      <c r="P49" s="297">
        <f t="shared" si="2"/>
        <v>242.13333333333333</v>
      </c>
      <c r="Q49" s="297">
        <f t="shared" si="2"/>
        <v>242.13333333333333</v>
      </c>
      <c r="R49" s="297">
        <f t="shared" si="2"/>
        <v>242.13333333333333</v>
      </c>
      <c r="S49" s="297">
        <f t="shared" si="2"/>
        <v>242.13333333333333</v>
      </c>
      <c r="T49" s="297">
        <f t="shared" si="2"/>
        <v>242.13333333333333</v>
      </c>
      <c r="U49" s="297">
        <f t="shared" si="2"/>
        <v>242.13333333333333</v>
      </c>
      <c r="V49" s="297">
        <f t="shared" si="2"/>
        <v>242.13333333333333</v>
      </c>
      <c r="W49" s="297">
        <f t="shared" si="2"/>
        <v>242.13333333333333</v>
      </c>
      <c r="X49" s="297">
        <f t="shared" si="2"/>
        <v>242.13333333333333</v>
      </c>
      <c r="Y49" s="297">
        <f t="shared" si="2"/>
        <v>242.13333333333333</v>
      </c>
      <c r="Z49" s="297">
        <f t="shared" si="2"/>
        <v>242.13333333333333</v>
      </c>
      <c r="AA49" s="297">
        <f t="shared" si="2"/>
        <v>242.13333333333333</v>
      </c>
      <c r="AB49" s="297">
        <f t="shared" si="2"/>
        <v>242.13333333333333</v>
      </c>
      <c r="AC49" s="297">
        <f t="shared" si="2"/>
        <v>242.13333333333333</v>
      </c>
      <c r="AD49" s="297">
        <f t="shared" si="2"/>
        <v>242.13333333333333</v>
      </c>
      <c r="AE49" s="297">
        <f t="shared" si="2"/>
        <v>242.13333333333333</v>
      </c>
    </row>
    <row r="50" spans="2:31" x14ac:dyDescent="0.25">
      <c r="B50" s="27" t="str">
        <f>$B$8</f>
        <v>Battery - Res 4 Hours_MISO</v>
      </c>
      <c r="C50" s="27" t="str">
        <f>$C$14</f>
        <v>Residential Battery Storage - 5 kW - 20 kWh</v>
      </c>
      <c r="D50" s="27">
        <f>D49</f>
        <v>2030</v>
      </c>
      <c r="E50" s="27"/>
      <c r="F50" s="27"/>
      <c r="G50" s="297">
        <f t="shared" ref="G50:AE50" si="3">G8</f>
        <v>139.46666666666667</v>
      </c>
      <c r="H50" s="297">
        <f t="shared" si="3"/>
        <v>139.46666666666667</v>
      </c>
      <c r="I50" s="297">
        <f t="shared" si="3"/>
        <v>139.46666666666667</v>
      </c>
      <c r="J50" s="297">
        <f t="shared" si="3"/>
        <v>139.46666666666667</v>
      </c>
      <c r="K50" s="297">
        <f t="shared" si="3"/>
        <v>139.46666666666667</v>
      </c>
      <c r="L50" s="297">
        <f t="shared" si="3"/>
        <v>139.46666666666667</v>
      </c>
      <c r="M50" s="297">
        <f t="shared" si="3"/>
        <v>139.46666666666667</v>
      </c>
      <c r="N50" s="297">
        <f t="shared" si="3"/>
        <v>139.46666666666667</v>
      </c>
      <c r="O50" s="297">
        <f t="shared" si="3"/>
        <v>139.46666666666667</v>
      </c>
      <c r="P50" s="297">
        <f t="shared" si="3"/>
        <v>139.46666666666667</v>
      </c>
      <c r="Q50" s="297">
        <f t="shared" si="3"/>
        <v>139.46666666666667</v>
      </c>
      <c r="R50" s="297">
        <f t="shared" si="3"/>
        <v>139.46666666666667</v>
      </c>
      <c r="S50" s="297">
        <f t="shared" si="3"/>
        <v>139.46666666666667</v>
      </c>
      <c r="T50" s="297">
        <f t="shared" si="3"/>
        <v>139.46666666666667</v>
      </c>
      <c r="U50" s="297">
        <f t="shared" si="3"/>
        <v>139.46666666666667</v>
      </c>
      <c r="V50" s="297">
        <f t="shared" si="3"/>
        <v>139.46666666666667</v>
      </c>
      <c r="W50" s="297">
        <f t="shared" si="3"/>
        <v>139.46666666666667</v>
      </c>
      <c r="X50" s="297">
        <f t="shared" si="3"/>
        <v>139.46666666666667</v>
      </c>
      <c r="Y50" s="297">
        <f t="shared" si="3"/>
        <v>139.46666666666667</v>
      </c>
      <c r="Z50" s="297">
        <f t="shared" si="3"/>
        <v>139.46666666666667</v>
      </c>
      <c r="AA50" s="297">
        <f t="shared" si="3"/>
        <v>139.46666666666667</v>
      </c>
      <c r="AB50" s="297">
        <f t="shared" si="3"/>
        <v>139.46666666666667</v>
      </c>
      <c r="AC50" s="297">
        <f t="shared" si="3"/>
        <v>139.46666666666667</v>
      </c>
      <c r="AD50" s="297">
        <f t="shared" si="3"/>
        <v>139.46666666666667</v>
      </c>
      <c r="AE50" s="297">
        <f t="shared" si="3"/>
        <v>139.46666666666667</v>
      </c>
    </row>
    <row r="51" spans="2:31" x14ac:dyDescent="0.25">
      <c r="B51" s="27" t="str">
        <f>$B$9</f>
        <v>Battery - Res 4 Hours_PJM</v>
      </c>
      <c r="C51" s="27" t="str">
        <f>$C$15</f>
        <v>Residential Battery Storage - 5 kW - 20 kWh</v>
      </c>
      <c r="D51" s="27">
        <f>D50</f>
        <v>2030</v>
      </c>
      <c r="E51" s="27"/>
      <c r="F51" s="27"/>
      <c r="G51" s="297">
        <f t="shared" ref="G51:AE51" si="4">G9</f>
        <v>60.533333333333331</v>
      </c>
      <c r="H51" s="297">
        <f t="shared" si="4"/>
        <v>60.533333333333331</v>
      </c>
      <c r="I51" s="297">
        <f t="shared" si="4"/>
        <v>60.533333333333331</v>
      </c>
      <c r="J51" s="297">
        <f t="shared" si="4"/>
        <v>60.533333333333331</v>
      </c>
      <c r="K51" s="297">
        <f t="shared" si="4"/>
        <v>60.533333333333331</v>
      </c>
      <c r="L51" s="297">
        <f t="shared" si="4"/>
        <v>60.533333333333331</v>
      </c>
      <c r="M51" s="297">
        <f t="shared" si="4"/>
        <v>60.533333333333331</v>
      </c>
      <c r="N51" s="297">
        <f t="shared" si="4"/>
        <v>60.533333333333331</v>
      </c>
      <c r="O51" s="297">
        <f t="shared" si="4"/>
        <v>60.533333333333331</v>
      </c>
      <c r="P51" s="297">
        <f t="shared" si="4"/>
        <v>60.533333333333331</v>
      </c>
      <c r="Q51" s="297">
        <f t="shared" si="4"/>
        <v>60.533333333333331</v>
      </c>
      <c r="R51" s="297">
        <f t="shared" si="4"/>
        <v>60.533333333333331</v>
      </c>
      <c r="S51" s="297">
        <f t="shared" si="4"/>
        <v>60.533333333333331</v>
      </c>
      <c r="T51" s="297">
        <f t="shared" si="4"/>
        <v>60.533333333333331</v>
      </c>
      <c r="U51" s="297">
        <f t="shared" si="4"/>
        <v>60.533333333333331</v>
      </c>
      <c r="V51" s="297">
        <f t="shared" si="4"/>
        <v>60.533333333333331</v>
      </c>
      <c r="W51" s="297">
        <f t="shared" si="4"/>
        <v>60.533333333333331</v>
      </c>
      <c r="X51" s="297">
        <f t="shared" si="4"/>
        <v>60.533333333333331</v>
      </c>
      <c r="Y51" s="297">
        <f t="shared" si="4"/>
        <v>60.533333333333331</v>
      </c>
      <c r="Z51" s="297">
        <f t="shared" si="4"/>
        <v>60.533333333333331</v>
      </c>
      <c r="AA51" s="297">
        <f t="shared" si="4"/>
        <v>60.533333333333331</v>
      </c>
      <c r="AB51" s="297">
        <f t="shared" si="4"/>
        <v>60.533333333333331</v>
      </c>
      <c r="AC51" s="297">
        <f t="shared" si="4"/>
        <v>60.533333333333331</v>
      </c>
      <c r="AD51" s="297">
        <f t="shared" si="4"/>
        <v>60.533333333333331</v>
      </c>
      <c r="AE51" s="297">
        <f t="shared" si="4"/>
        <v>60.533333333333331</v>
      </c>
    </row>
    <row r="52" spans="2:31" x14ac:dyDescent="0.25">
      <c r="B52" s="27"/>
      <c r="C52" s="27"/>
      <c r="D52" s="27"/>
      <c r="E52" s="27"/>
      <c r="F52" s="27"/>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row>
    <row r="53" spans="2:31" x14ac:dyDescent="0.25">
      <c r="B53" s="23" t="str">
        <f>B47</f>
        <v>Annual MW</v>
      </c>
      <c r="C53" s="27"/>
      <c r="D53" s="27" t="s">
        <v>81</v>
      </c>
      <c r="E53" s="27"/>
      <c r="F53" s="27"/>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row>
    <row r="54" spans="2:31" x14ac:dyDescent="0.25">
      <c r="B54" s="27" t="str">
        <f>$B$6</f>
        <v>Battery - Com 4 Hours_MISO</v>
      </c>
      <c r="C54" s="5" t="str">
        <f>$C$12</f>
        <v>Commercial Battery Storage 4Hr</v>
      </c>
      <c r="D54" s="27">
        <f>1+D48</f>
        <v>2031</v>
      </c>
      <c r="E54" s="27"/>
      <c r="F54" s="27"/>
      <c r="G54" s="297"/>
      <c r="H54" s="297"/>
      <c r="I54" s="297"/>
      <c r="J54" s="297"/>
      <c r="K54" s="297"/>
      <c r="L54" s="297"/>
      <c r="M54" s="297"/>
      <c r="N54" s="297"/>
      <c r="O54" s="297"/>
      <c r="P54" s="297"/>
      <c r="Q54" s="297"/>
      <c r="R54" s="297"/>
      <c r="S54" s="297"/>
      <c r="T54" s="297"/>
      <c r="U54" s="297"/>
      <c r="V54" s="297"/>
      <c r="W54" s="297"/>
      <c r="X54" s="297"/>
      <c r="Y54" s="297"/>
      <c r="Z54" s="297"/>
      <c r="AA54" s="297"/>
      <c r="AB54" s="297"/>
      <c r="AC54" s="297"/>
      <c r="AD54" s="297"/>
      <c r="AE54" s="297"/>
    </row>
    <row r="55" spans="2:31" x14ac:dyDescent="0.25">
      <c r="B55" s="27" t="str">
        <f>$B$7</f>
        <v>Battery - Com 4 Hours_PJM</v>
      </c>
      <c r="C55" s="5" t="str">
        <f>$C$13</f>
        <v>Commercial Battery Storage 4Hr</v>
      </c>
      <c r="D55" s="27">
        <f>D54</f>
        <v>2031</v>
      </c>
      <c r="E55" s="27"/>
      <c r="F55" s="27"/>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D55" s="297"/>
      <c r="AE55" s="297"/>
    </row>
    <row r="56" spans="2:31" x14ac:dyDescent="0.25">
      <c r="B56" s="27" t="str">
        <f>$B$8</f>
        <v>Battery - Res 4 Hours_MISO</v>
      </c>
      <c r="C56" s="27" t="str">
        <f>$C$14</f>
        <v>Residential Battery Storage - 5 kW - 20 kWh</v>
      </c>
      <c r="D56" s="27">
        <f>D55</f>
        <v>2031</v>
      </c>
      <c r="E56" s="27"/>
      <c r="F56" s="27"/>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row>
    <row r="57" spans="2:31" x14ac:dyDescent="0.25">
      <c r="B57" s="27" t="str">
        <f>$B$9</f>
        <v>Battery - Res 4 Hours_PJM</v>
      </c>
      <c r="C57" s="27" t="str">
        <f>$C$15</f>
        <v>Residential Battery Storage - 5 kW - 20 kWh</v>
      </c>
      <c r="D57" s="27">
        <f>D56</f>
        <v>2031</v>
      </c>
      <c r="E57" s="27"/>
      <c r="F57" s="27"/>
      <c r="G57" s="297"/>
      <c r="H57" s="297"/>
      <c r="I57" s="297"/>
      <c r="J57" s="297"/>
      <c r="K57" s="297"/>
      <c r="L57" s="297"/>
      <c r="M57" s="297"/>
      <c r="N57" s="297"/>
      <c r="O57" s="297"/>
      <c r="P57" s="297"/>
      <c r="Q57" s="297"/>
      <c r="R57" s="297"/>
      <c r="S57" s="297"/>
      <c r="T57" s="297"/>
      <c r="U57" s="297"/>
      <c r="V57" s="297"/>
      <c r="W57" s="297"/>
      <c r="X57" s="297"/>
      <c r="Y57" s="297"/>
      <c r="Z57" s="297"/>
      <c r="AA57" s="297"/>
      <c r="AB57" s="297"/>
      <c r="AC57" s="297"/>
      <c r="AD57" s="297"/>
      <c r="AE57" s="297"/>
    </row>
    <row r="58" spans="2:31" x14ac:dyDescent="0.25">
      <c r="B58" s="27"/>
      <c r="C58" s="27"/>
      <c r="D58" s="27"/>
      <c r="E58" s="27"/>
      <c r="F58" s="27"/>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row>
    <row r="59" spans="2:31" x14ac:dyDescent="0.25">
      <c r="B59" s="23" t="str">
        <f>B53</f>
        <v>Annual MW</v>
      </c>
      <c r="C59" s="27"/>
      <c r="D59" s="27" t="s">
        <v>81</v>
      </c>
      <c r="E59" s="27"/>
      <c r="F59" s="27"/>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row>
    <row r="60" spans="2:31" x14ac:dyDescent="0.25">
      <c r="B60" s="27" t="str">
        <f>$B$6</f>
        <v>Battery - Com 4 Hours_MISO</v>
      </c>
      <c r="C60" s="5" t="str">
        <f>$C$12</f>
        <v>Commercial Battery Storage 4Hr</v>
      </c>
      <c r="D60" s="27">
        <f>1+D54</f>
        <v>2032</v>
      </c>
      <c r="E60" s="27"/>
      <c r="F60" s="27"/>
      <c r="G60" s="297"/>
      <c r="H60" s="297"/>
      <c r="I60" s="297"/>
      <c r="J60" s="297"/>
      <c r="K60" s="297"/>
      <c r="L60" s="297"/>
      <c r="M60" s="297"/>
      <c r="N60" s="297"/>
      <c r="O60" s="297"/>
      <c r="P60" s="297"/>
      <c r="Q60" s="297"/>
      <c r="R60" s="297"/>
      <c r="S60" s="297"/>
      <c r="T60" s="297"/>
      <c r="U60" s="297"/>
      <c r="V60" s="297"/>
      <c r="W60" s="297"/>
      <c r="X60" s="297"/>
      <c r="Y60" s="297"/>
      <c r="Z60" s="297"/>
      <c r="AA60" s="297"/>
      <c r="AB60" s="297"/>
      <c r="AC60" s="297"/>
      <c r="AD60" s="297"/>
      <c r="AE60" s="297"/>
    </row>
    <row r="61" spans="2:31" x14ac:dyDescent="0.25">
      <c r="B61" s="27" t="str">
        <f>$B$7</f>
        <v>Battery - Com 4 Hours_PJM</v>
      </c>
      <c r="C61" s="5" t="str">
        <f>$C$13</f>
        <v>Commercial Battery Storage 4Hr</v>
      </c>
      <c r="D61" s="27">
        <f>D60</f>
        <v>2032</v>
      </c>
      <c r="E61" s="27"/>
      <c r="F61" s="27"/>
      <c r="G61" s="297"/>
      <c r="H61" s="297"/>
      <c r="I61" s="297"/>
      <c r="J61" s="297"/>
      <c r="K61" s="297"/>
      <c r="L61" s="297"/>
      <c r="M61" s="297"/>
      <c r="N61" s="297"/>
      <c r="O61" s="297"/>
      <c r="P61" s="297"/>
      <c r="Q61" s="297"/>
      <c r="R61" s="297"/>
      <c r="S61" s="297"/>
      <c r="T61" s="297"/>
      <c r="U61" s="297"/>
      <c r="V61" s="297"/>
      <c r="W61" s="297"/>
      <c r="X61" s="297"/>
      <c r="Y61" s="297"/>
      <c r="Z61" s="297"/>
      <c r="AA61" s="297"/>
      <c r="AB61" s="297"/>
      <c r="AC61" s="297"/>
      <c r="AD61" s="297"/>
      <c r="AE61" s="297"/>
    </row>
    <row r="62" spans="2:31" x14ac:dyDescent="0.25">
      <c r="B62" s="27" t="str">
        <f>$B$8</f>
        <v>Battery - Res 4 Hours_MISO</v>
      </c>
      <c r="C62" s="27" t="str">
        <f>$C$14</f>
        <v>Residential Battery Storage - 5 kW - 20 kWh</v>
      </c>
      <c r="D62" s="27">
        <f>D61</f>
        <v>2032</v>
      </c>
      <c r="E62" s="27"/>
      <c r="F62" s="27"/>
      <c r="G62" s="297"/>
      <c r="H62" s="297"/>
      <c r="I62" s="297"/>
      <c r="J62" s="297"/>
      <c r="K62" s="297"/>
      <c r="L62" s="297"/>
      <c r="M62" s="297"/>
      <c r="N62" s="297"/>
      <c r="O62" s="297"/>
      <c r="P62" s="297"/>
      <c r="Q62" s="297"/>
      <c r="R62" s="297"/>
      <c r="S62" s="297"/>
      <c r="T62" s="297"/>
      <c r="U62" s="297"/>
      <c r="V62" s="297"/>
      <c r="W62" s="297"/>
      <c r="X62" s="297"/>
      <c r="Y62" s="297"/>
      <c r="Z62" s="297"/>
      <c r="AA62" s="297"/>
      <c r="AB62" s="297"/>
      <c r="AC62" s="297"/>
      <c r="AD62" s="297"/>
      <c r="AE62" s="297"/>
    </row>
    <row r="63" spans="2:31" x14ac:dyDescent="0.25">
      <c r="B63" s="27" t="str">
        <f>$B$9</f>
        <v>Battery - Res 4 Hours_PJM</v>
      </c>
      <c r="C63" s="27" t="str">
        <f>$C$15</f>
        <v>Residential Battery Storage - 5 kW - 20 kWh</v>
      </c>
      <c r="D63" s="27">
        <f>D62</f>
        <v>2032</v>
      </c>
      <c r="E63" s="27"/>
      <c r="F63" s="27"/>
      <c r="G63" s="297"/>
      <c r="H63" s="297"/>
      <c r="I63" s="297"/>
      <c r="J63" s="297"/>
      <c r="K63" s="297"/>
      <c r="L63" s="297"/>
      <c r="M63" s="297"/>
      <c r="N63" s="297"/>
      <c r="O63" s="297"/>
      <c r="P63" s="297"/>
      <c r="Q63" s="297"/>
      <c r="R63" s="297"/>
      <c r="S63" s="297"/>
      <c r="T63" s="297"/>
      <c r="U63" s="297"/>
      <c r="V63" s="297"/>
      <c r="W63" s="297"/>
      <c r="X63" s="297"/>
      <c r="Y63" s="297"/>
      <c r="Z63" s="297"/>
      <c r="AA63" s="297"/>
      <c r="AB63" s="297"/>
      <c r="AC63" s="297"/>
      <c r="AD63" s="297"/>
      <c r="AE63" s="297"/>
    </row>
    <row r="64" spans="2:31" x14ac:dyDescent="0.25">
      <c r="B64" s="27"/>
      <c r="C64" s="27"/>
      <c r="D64" s="27"/>
      <c r="E64" s="27"/>
      <c r="F64" s="27"/>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row>
    <row r="65" spans="2:31" x14ac:dyDescent="0.25">
      <c r="B65" s="23" t="str">
        <f>B59</f>
        <v>Annual MW</v>
      </c>
      <c r="C65" s="27"/>
      <c r="D65" s="27" t="s">
        <v>81</v>
      </c>
      <c r="E65" s="27"/>
      <c r="F65" s="27"/>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row>
    <row r="66" spans="2:31" x14ac:dyDescent="0.25">
      <c r="B66" s="27" t="str">
        <f>$B$6</f>
        <v>Battery - Com 4 Hours_MISO</v>
      </c>
      <c r="C66" s="5" t="str">
        <f>$C$12</f>
        <v>Commercial Battery Storage 4Hr</v>
      </c>
      <c r="D66" s="27">
        <f>1+D60</f>
        <v>2033</v>
      </c>
      <c r="E66" s="27"/>
      <c r="F66" s="27"/>
      <c r="G66" s="297"/>
      <c r="H66" s="297"/>
      <c r="I66" s="297"/>
      <c r="J66" s="297"/>
      <c r="K66" s="297"/>
      <c r="L66" s="297"/>
      <c r="M66" s="297"/>
      <c r="N66" s="297"/>
      <c r="O66" s="297"/>
      <c r="P66" s="297"/>
      <c r="Q66" s="297"/>
      <c r="R66" s="297"/>
      <c r="S66" s="297"/>
      <c r="T66" s="297"/>
      <c r="U66" s="297"/>
      <c r="V66" s="297"/>
      <c r="W66" s="297"/>
      <c r="X66" s="297"/>
      <c r="Y66" s="297"/>
      <c r="Z66" s="297"/>
      <c r="AA66" s="297"/>
      <c r="AB66" s="297"/>
      <c r="AC66" s="297"/>
      <c r="AD66" s="297"/>
      <c r="AE66" s="297"/>
    </row>
    <row r="67" spans="2:31" x14ac:dyDescent="0.25">
      <c r="B67" s="27" t="str">
        <f>$B$7</f>
        <v>Battery - Com 4 Hours_PJM</v>
      </c>
      <c r="C67" s="5" t="str">
        <f>$C$13</f>
        <v>Commercial Battery Storage 4Hr</v>
      </c>
      <c r="D67" s="27">
        <f>D66</f>
        <v>2033</v>
      </c>
      <c r="E67" s="27"/>
      <c r="F67" s="27"/>
      <c r="G67" s="297"/>
      <c r="H67" s="297"/>
      <c r="I67" s="297"/>
      <c r="J67" s="297"/>
      <c r="K67" s="297"/>
      <c r="L67" s="297"/>
      <c r="M67" s="297"/>
      <c r="N67" s="297"/>
      <c r="O67" s="297"/>
      <c r="P67" s="297"/>
      <c r="Q67" s="297"/>
      <c r="R67" s="297"/>
      <c r="S67" s="297"/>
      <c r="T67" s="297"/>
      <c r="U67" s="297"/>
      <c r="V67" s="297"/>
      <c r="W67" s="297"/>
      <c r="X67" s="297"/>
      <c r="Y67" s="297"/>
      <c r="Z67" s="297"/>
      <c r="AA67" s="297"/>
      <c r="AB67" s="297"/>
      <c r="AC67" s="297"/>
      <c r="AD67" s="297"/>
      <c r="AE67" s="297"/>
    </row>
    <row r="68" spans="2:31" x14ac:dyDescent="0.25">
      <c r="B68" s="27" t="str">
        <f>$B$8</f>
        <v>Battery - Res 4 Hours_MISO</v>
      </c>
      <c r="C68" s="27" t="str">
        <f>$C$14</f>
        <v>Residential Battery Storage - 5 kW - 20 kWh</v>
      </c>
      <c r="D68" s="27">
        <f>D67</f>
        <v>2033</v>
      </c>
      <c r="E68" s="27"/>
      <c r="F68" s="27"/>
      <c r="G68" s="297"/>
      <c r="H68" s="297"/>
      <c r="I68" s="297"/>
      <c r="J68" s="297"/>
      <c r="K68" s="297"/>
      <c r="L68" s="297"/>
      <c r="M68" s="297"/>
      <c r="N68" s="297"/>
      <c r="O68" s="297"/>
      <c r="P68" s="297"/>
      <c r="Q68" s="297"/>
      <c r="R68" s="297"/>
      <c r="S68" s="297"/>
      <c r="T68" s="297"/>
      <c r="U68" s="297"/>
      <c r="V68" s="297"/>
      <c r="W68" s="297"/>
      <c r="X68" s="297"/>
      <c r="Y68" s="297"/>
      <c r="Z68" s="297"/>
      <c r="AA68" s="297"/>
      <c r="AB68" s="297"/>
      <c r="AC68" s="297"/>
      <c r="AD68" s="297"/>
      <c r="AE68" s="297"/>
    </row>
    <row r="69" spans="2:31" x14ac:dyDescent="0.25">
      <c r="B69" s="27" t="str">
        <f>$B$9</f>
        <v>Battery - Res 4 Hours_PJM</v>
      </c>
      <c r="C69" s="27" t="str">
        <f>$C$15</f>
        <v>Residential Battery Storage - 5 kW - 20 kWh</v>
      </c>
      <c r="D69" s="27">
        <f>D68</f>
        <v>2033</v>
      </c>
      <c r="E69" s="27"/>
      <c r="F69" s="27"/>
      <c r="G69" s="297"/>
      <c r="H69" s="297"/>
      <c r="I69" s="297"/>
      <c r="J69" s="297"/>
      <c r="K69" s="297"/>
      <c r="L69" s="297"/>
      <c r="M69" s="297"/>
      <c r="N69" s="297"/>
      <c r="O69" s="297"/>
      <c r="P69" s="297"/>
      <c r="Q69" s="297"/>
      <c r="R69" s="297"/>
      <c r="S69" s="297"/>
      <c r="T69" s="297"/>
      <c r="U69" s="297"/>
      <c r="V69" s="297"/>
      <c r="W69" s="297"/>
      <c r="X69" s="297"/>
      <c r="Y69" s="297"/>
      <c r="Z69" s="297"/>
      <c r="AA69" s="297"/>
      <c r="AB69" s="297"/>
      <c r="AC69" s="297"/>
      <c r="AD69" s="297"/>
      <c r="AE69" s="297"/>
    </row>
    <row r="70" spans="2:31" x14ac:dyDescent="0.25">
      <c r="B70" s="27"/>
      <c r="C70" s="27"/>
      <c r="D70" s="27"/>
      <c r="E70" s="27"/>
      <c r="F70" s="27"/>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row>
    <row r="71" spans="2:31" x14ac:dyDescent="0.25">
      <c r="B71" s="23" t="str">
        <f>B65</f>
        <v>Annual MW</v>
      </c>
      <c r="C71" s="27"/>
      <c r="D71" s="27" t="s">
        <v>81</v>
      </c>
      <c r="E71" s="27"/>
      <c r="F71" s="27"/>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row>
    <row r="72" spans="2:31" x14ac:dyDescent="0.25">
      <c r="B72" s="27" t="str">
        <f>$B$6</f>
        <v>Battery - Com 4 Hours_MISO</v>
      </c>
      <c r="C72" s="5" t="str">
        <f>$C$12</f>
        <v>Commercial Battery Storage 4Hr</v>
      </c>
      <c r="D72" s="27">
        <f>1+D66</f>
        <v>2034</v>
      </c>
      <c r="E72" s="27"/>
      <c r="F72" s="27"/>
      <c r="G72" s="297"/>
      <c r="H72" s="297"/>
      <c r="I72" s="297"/>
      <c r="J72" s="297"/>
      <c r="K72" s="297"/>
      <c r="L72" s="297"/>
      <c r="M72" s="297"/>
      <c r="N72" s="297"/>
      <c r="O72" s="297"/>
      <c r="P72" s="297"/>
      <c r="Q72" s="297"/>
      <c r="R72" s="297"/>
      <c r="S72" s="297"/>
      <c r="T72" s="297"/>
      <c r="U72" s="297"/>
      <c r="V72" s="297"/>
      <c r="W72" s="297"/>
      <c r="X72" s="297"/>
      <c r="Y72" s="297"/>
      <c r="Z72" s="297"/>
      <c r="AA72" s="297"/>
      <c r="AB72" s="297"/>
      <c r="AC72" s="297"/>
      <c r="AD72" s="297"/>
      <c r="AE72" s="297"/>
    </row>
    <row r="73" spans="2:31" x14ac:dyDescent="0.25">
      <c r="B73" s="27" t="str">
        <f>$B$7</f>
        <v>Battery - Com 4 Hours_PJM</v>
      </c>
      <c r="C73" s="5" t="str">
        <f>$C$13</f>
        <v>Commercial Battery Storage 4Hr</v>
      </c>
      <c r="D73" s="27">
        <f>D72</f>
        <v>2034</v>
      </c>
      <c r="E73" s="27"/>
      <c r="F73" s="27"/>
      <c r="G73" s="297"/>
      <c r="H73" s="297"/>
      <c r="I73" s="297"/>
      <c r="J73" s="297"/>
      <c r="K73" s="297"/>
      <c r="L73" s="297"/>
      <c r="M73" s="297"/>
      <c r="N73" s="297"/>
      <c r="O73" s="297"/>
      <c r="P73" s="297"/>
      <c r="Q73" s="297"/>
      <c r="R73" s="297"/>
      <c r="S73" s="297"/>
      <c r="T73" s="297"/>
      <c r="U73" s="297"/>
      <c r="V73" s="297"/>
      <c r="W73" s="297"/>
      <c r="X73" s="297"/>
      <c r="Y73" s="297"/>
      <c r="Z73" s="297"/>
      <c r="AA73" s="297"/>
      <c r="AB73" s="297"/>
      <c r="AC73" s="297"/>
      <c r="AD73" s="297"/>
      <c r="AE73" s="297"/>
    </row>
    <row r="74" spans="2:31" x14ac:dyDescent="0.25">
      <c r="B74" s="27" t="str">
        <f>$B$8</f>
        <v>Battery - Res 4 Hours_MISO</v>
      </c>
      <c r="C74" s="27" t="str">
        <f>$C$14</f>
        <v>Residential Battery Storage - 5 kW - 20 kWh</v>
      </c>
      <c r="D74" s="27">
        <f>D73</f>
        <v>2034</v>
      </c>
      <c r="E74" s="27"/>
      <c r="F74" s="27"/>
      <c r="G74" s="297"/>
      <c r="H74" s="297"/>
      <c r="I74" s="297"/>
      <c r="J74" s="297"/>
      <c r="K74" s="297"/>
      <c r="L74" s="297"/>
      <c r="M74" s="297"/>
      <c r="N74" s="297"/>
      <c r="O74" s="297"/>
      <c r="P74" s="297"/>
      <c r="Q74" s="297"/>
      <c r="R74" s="297"/>
      <c r="S74" s="297"/>
      <c r="T74" s="297"/>
      <c r="U74" s="297"/>
      <c r="V74" s="297"/>
      <c r="W74" s="297"/>
      <c r="X74" s="297"/>
      <c r="Y74" s="297"/>
      <c r="Z74" s="297"/>
      <c r="AA74" s="297"/>
      <c r="AB74" s="297"/>
      <c r="AC74" s="297"/>
      <c r="AD74" s="297"/>
      <c r="AE74" s="297"/>
    </row>
    <row r="75" spans="2:31" x14ac:dyDescent="0.25">
      <c r="B75" s="27" t="str">
        <f>$B$9</f>
        <v>Battery - Res 4 Hours_PJM</v>
      </c>
      <c r="C75" s="27" t="str">
        <f>$C$15</f>
        <v>Residential Battery Storage - 5 kW - 20 kWh</v>
      </c>
      <c r="D75" s="27">
        <f>D74</f>
        <v>2034</v>
      </c>
      <c r="E75" s="27"/>
      <c r="F75" s="27"/>
      <c r="G75" s="297"/>
      <c r="H75" s="297"/>
      <c r="I75" s="297"/>
      <c r="J75" s="297"/>
      <c r="K75" s="297"/>
      <c r="L75" s="297"/>
      <c r="M75" s="297"/>
      <c r="N75" s="297"/>
      <c r="O75" s="297"/>
      <c r="P75" s="297"/>
      <c r="Q75" s="297"/>
      <c r="R75" s="297"/>
      <c r="S75" s="297"/>
      <c r="T75" s="297"/>
      <c r="U75" s="297"/>
      <c r="V75" s="297"/>
      <c r="W75" s="297"/>
      <c r="X75" s="297"/>
      <c r="Y75" s="297"/>
      <c r="Z75" s="297"/>
      <c r="AA75" s="297"/>
      <c r="AB75" s="297"/>
      <c r="AC75" s="297"/>
      <c r="AD75" s="297"/>
      <c r="AE75" s="297"/>
    </row>
    <row r="76" spans="2:31" x14ac:dyDescent="0.25">
      <c r="B76" s="27"/>
      <c r="C76" s="27"/>
      <c r="D76" s="27"/>
      <c r="E76" s="27"/>
      <c r="F76" s="27"/>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row>
    <row r="77" spans="2:31" x14ac:dyDescent="0.25">
      <c r="B77" s="23" t="str">
        <f>B71</f>
        <v>Annual MW</v>
      </c>
      <c r="C77" s="27"/>
      <c r="D77" s="27" t="s">
        <v>81</v>
      </c>
      <c r="E77" s="27"/>
      <c r="F77" s="27"/>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row>
    <row r="78" spans="2:31" x14ac:dyDescent="0.25">
      <c r="B78" s="27" t="str">
        <f>$B$6</f>
        <v>Battery - Com 4 Hours_MISO</v>
      </c>
      <c r="C78" s="5" t="str">
        <f>$C$12</f>
        <v>Commercial Battery Storage 4Hr</v>
      </c>
      <c r="D78" s="27">
        <f>1+D72</f>
        <v>2035</v>
      </c>
      <c r="E78" s="27"/>
      <c r="F78" s="27"/>
      <c r="G78" s="297"/>
      <c r="H78" s="297"/>
      <c r="I78" s="297"/>
      <c r="J78" s="297"/>
      <c r="K78" s="297"/>
      <c r="L78" s="297"/>
      <c r="M78" s="297"/>
      <c r="N78" s="297"/>
      <c r="O78" s="297"/>
      <c r="P78" s="297"/>
      <c r="Q78" s="297"/>
      <c r="R78" s="297"/>
      <c r="S78" s="297"/>
      <c r="T78" s="297"/>
      <c r="U78" s="297"/>
      <c r="V78" s="297"/>
      <c r="W78" s="297"/>
      <c r="X78" s="297"/>
      <c r="Y78" s="297"/>
      <c r="Z78" s="297"/>
      <c r="AA78" s="297"/>
      <c r="AB78" s="297"/>
      <c r="AC78" s="297"/>
      <c r="AD78" s="297"/>
      <c r="AE78" s="297"/>
    </row>
    <row r="79" spans="2:31" x14ac:dyDescent="0.25">
      <c r="B79" s="27" t="str">
        <f>$B$7</f>
        <v>Battery - Com 4 Hours_PJM</v>
      </c>
      <c r="C79" s="5" t="str">
        <f>$C$13</f>
        <v>Commercial Battery Storage 4Hr</v>
      </c>
      <c r="D79" s="27">
        <f>D78</f>
        <v>2035</v>
      </c>
      <c r="E79" s="27"/>
      <c r="F79" s="27"/>
      <c r="G79" s="297"/>
      <c r="H79" s="297"/>
      <c r="I79" s="297"/>
      <c r="J79" s="297"/>
      <c r="K79" s="297"/>
      <c r="L79" s="297"/>
      <c r="M79" s="297"/>
      <c r="N79" s="297"/>
      <c r="O79" s="297"/>
      <c r="P79" s="297"/>
      <c r="Q79" s="297"/>
      <c r="R79" s="297"/>
      <c r="S79" s="297"/>
      <c r="T79" s="297"/>
      <c r="U79" s="297"/>
      <c r="V79" s="297"/>
      <c r="W79" s="297"/>
      <c r="X79" s="297"/>
      <c r="Y79" s="297"/>
      <c r="Z79" s="297"/>
      <c r="AA79" s="297"/>
      <c r="AB79" s="297"/>
      <c r="AC79" s="297"/>
      <c r="AD79" s="297"/>
      <c r="AE79" s="297"/>
    </row>
    <row r="80" spans="2:31" x14ac:dyDescent="0.25">
      <c r="B80" s="27" t="str">
        <f>$B$8</f>
        <v>Battery - Res 4 Hours_MISO</v>
      </c>
      <c r="C80" s="27" t="str">
        <f>$C$14</f>
        <v>Residential Battery Storage - 5 kW - 20 kWh</v>
      </c>
      <c r="D80" s="27">
        <f>D79</f>
        <v>2035</v>
      </c>
      <c r="E80" s="27"/>
      <c r="F80" s="27"/>
      <c r="G80" s="297"/>
      <c r="H80" s="297"/>
      <c r="I80" s="297"/>
      <c r="J80" s="297"/>
      <c r="K80" s="297"/>
      <c r="L80" s="297"/>
      <c r="M80" s="297"/>
      <c r="N80" s="297"/>
      <c r="O80" s="297"/>
      <c r="P80" s="297"/>
      <c r="Q80" s="297"/>
      <c r="R80" s="297"/>
      <c r="S80" s="297"/>
      <c r="T80" s="297"/>
      <c r="U80" s="297"/>
      <c r="V80" s="297"/>
      <c r="W80" s="297"/>
      <c r="X80" s="297"/>
      <c r="Y80" s="297"/>
      <c r="Z80" s="297"/>
      <c r="AA80" s="297"/>
      <c r="AB80" s="297"/>
      <c r="AC80" s="297"/>
      <c r="AD80" s="297"/>
      <c r="AE80" s="297"/>
    </row>
    <row r="81" spans="2:31" x14ac:dyDescent="0.25">
      <c r="B81" s="27" t="str">
        <f>$B$9</f>
        <v>Battery - Res 4 Hours_PJM</v>
      </c>
      <c r="C81" s="27" t="str">
        <f>$C$15</f>
        <v>Residential Battery Storage - 5 kW - 20 kWh</v>
      </c>
      <c r="D81" s="27">
        <f>D80</f>
        <v>2035</v>
      </c>
      <c r="E81" s="27"/>
      <c r="F81" s="27"/>
      <c r="G81" s="297"/>
      <c r="H81" s="297"/>
      <c r="I81" s="297"/>
      <c r="J81" s="297"/>
      <c r="K81" s="297"/>
      <c r="L81" s="297"/>
      <c r="M81" s="297"/>
      <c r="N81" s="297"/>
      <c r="O81" s="297"/>
      <c r="P81" s="297"/>
      <c r="Q81" s="297"/>
      <c r="R81" s="297"/>
      <c r="S81" s="297"/>
      <c r="T81" s="297"/>
      <c r="U81" s="297"/>
      <c r="V81" s="297"/>
      <c r="W81" s="297"/>
      <c r="X81" s="297"/>
      <c r="Y81" s="297"/>
      <c r="Z81" s="297"/>
      <c r="AA81" s="297"/>
      <c r="AB81" s="297"/>
      <c r="AC81" s="297"/>
      <c r="AD81" s="297"/>
      <c r="AE81" s="297"/>
    </row>
    <row r="82" spans="2:31" x14ac:dyDescent="0.25">
      <c r="B82" s="27"/>
      <c r="C82" s="27"/>
      <c r="D82" s="27"/>
      <c r="E82" s="27"/>
      <c r="F82" s="27"/>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row>
    <row r="83" spans="2:31" x14ac:dyDescent="0.25">
      <c r="B83" s="27"/>
      <c r="C83" s="27"/>
      <c r="D83" s="27"/>
      <c r="E83" s="27"/>
      <c r="F83" s="27"/>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row>
    <row r="84" spans="2:31" x14ac:dyDescent="0.25">
      <c r="B84" s="27"/>
      <c r="C84" s="27"/>
      <c r="D84" s="27"/>
      <c r="E84" s="27"/>
      <c r="F84" s="27"/>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row>
    <row r="85" spans="2:31" x14ac:dyDescent="0.25">
      <c r="B85" s="27"/>
      <c r="C85" s="27"/>
      <c r="D85" s="27"/>
      <c r="E85" s="27"/>
      <c r="F85" s="27"/>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row>
    <row r="86" spans="2:31" x14ac:dyDescent="0.25">
      <c r="D86" s="298"/>
      <c r="E86" s="298"/>
      <c r="F86" s="298"/>
      <c r="G86" s="26"/>
    </row>
    <row r="87" spans="2:31" x14ac:dyDescent="0.25">
      <c r="B87" s="23" t="s">
        <v>80</v>
      </c>
      <c r="C87" s="24"/>
      <c r="D87" s="298"/>
      <c r="E87" s="298"/>
      <c r="F87" s="298"/>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row>
    <row r="88" spans="2:31" x14ac:dyDescent="0.25">
      <c r="B88" s="27" t="str">
        <f>$B$6</f>
        <v>Battery - Com 4 Hours_MISO</v>
      </c>
      <c r="C88" s="5" t="str">
        <f>$C$12</f>
        <v>Commercial Battery Storage 4Hr</v>
      </c>
      <c r="D88" s="298"/>
      <c r="E88" s="298"/>
      <c r="F88" s="298"/>
      <c r="G88" s="19">
        <f t="shared" ref="G88:AE88" si="5">(G12*G48+G18*G54+G24*G60+G30*G66+G36*G72+G42*G78)*Expense_Scale*thousand</f>
        <v>29718602.360334542</v>
      </c>
      <c r="H88" s="19">
        <f t="shared" si="5"/>
        <v>29718602.360334542</v>
      </c>
      <c r="I88" s="19">
        <f t="shared" si="5"/>
        <v>29718602.360334542</v>
      </c>
      <c r="J88" s="19">
        <f t="shared" si="5"/>
        <v>29718602.360334542</v>
      </c>
      <c r="K88" s="19">
        <f t="shared" si="5"/>
        <v>29718602.360334542</v>
      </c>
      <c r="L88" s="19">
        <f t="shared" si="5"/>
        <v>29718602.360334542</v>
      </c>
      <c r="M88" s="19">
        <f t="shared" si="5"/>
        <v>29718602.360334542</v>
      </c>
      <c r="N88" s="19">
        <f t="shared" si="5"/>
        <v>29718602.360334542</v>
      </c>
      <c r="O88" s="19">
        <f t="shared" si="5"/>
        <v>29718602.360334542</v>
      </c>
      <c r="P88" s="19">
        <f t="shared" si="5"/>
        <v>29718602.360334542</v>
      </c>
      <c r="Q88" s="19">
        <f t="shared" si="5"/>
        <v>29718602.360334542</v>
      </c>
      <c r="R88" s="19">
        <f t="shared" si="5"/>
        <v>29718602.360334542</v>
      </c>
      <c r="S88" s="19">
        <f t="shared" si="5"/>
        <v>29718602.360334542</v>
      </c>
      <c r="T88" s="19">
        <f t="shared" si="5"/>
        <v>29718602.360334542</v>
      </c>
      <c r="U88" s="19">
        <f t="shared" si="5"/>
        <v>29718602.360334542</v>
      </c>
      <c r="V88" s="19">
        <f t="shared" si="5"/>
        <v>29718602.360334542</v>
      </c>
      <c r="W88" s="19">
        <f t="shared" si="5"/>
        <v>29718602.360334542</v>
      </c>
      <c r="X88" s="19">
        <f t="shared" si="5"/>
        <v>29718602.360334542</v>
      </c>
      <c r="Y88" s="19">
        <f t="shared" si="5"/>
        <v>29718602.360334542</v>
      </c>
      <c r="Z88" s="19">
        <f t="shared" si="5"/>
        <v>29718602.360334542</v>
      </c>
      <c r="AA88" s="19">
        <f t="shared" si="5"/>
        <v>29718602.360334542</v>
      </c>
      <c r="AB88" s="19">
        <f t="shared" si="5"/>
        <v>29718602.360334542</v>
      </c>
      <c r="AC88" s="19">
        <f t="shared" si="5"/>
        <v>29718602.360334542</v>
      </c>
      <c r="AD88" s="19">
        <f t="shared" si="5"/>
        <v>29718602.360334542</v>
      </c>
      <c r="AE88" s="19">
        <f t="shared" si="5"/>
        <v>29718602.360334542</v>
      </c>
    </row>
    <row r="89" spans="2:31" x14ac:dyDescent="0.25">
      <c r="B89" s="27" t="str">
        <f>$B$7</f>
        <v>Battery - Com 4 Hours_PJM</v>
      </c>
      <c r="C89" s="5" t="str">
        <f>$C$13</f>
        <v>Commercial Battery Storage 4Hr</v>
      </c>
      <c r="D89" s="298"/>
      <c r="E89" s="298"/>
      <c r="F89" s="298"/>
      <c r="G89" s="19">
        <f t="shared" ref="G89:AE89" si="6">(G13*G49+G19*G55+G25*G61+G31*G67+G37*G73+G43*G79)*Expense_Scale*thousand</f>
        <v>13000223.001966408</v>
      </c>
      <c r="H89" s="19">
        <f t="shared" si="6"/>
        <v>13000223.001966408</v>
      </c>
      <c r="I89" s="19">
        <f t="shared" si="6"/>
        <v>13000223.001966408</v>
      </c>
      <c r="J89" s="19">
        <f t="shared" si="6"/>
        <v>13000223.001966408</v>
      </c>
      <c r="K89" s="19">
        <f t="shared" si="6"/>
        <v>13000223.001966408</v>
      </c>
      <c r="L89" s="19">
        <f t="shared" si="6"/>
        <v>13000223.001966408</v>
      </c>
      <c r="M89" s="19">
        <f t="shared" si="6"/>
        <v>13000223.001966408</v>
      </c>
      <c r="N89" s="19">
        <f t="shared" si="6"/>
        <v>13000223.001966408</v>
      </c>
      <c r="O89" s="19">
        <f t="shared" si="6"/>
        <v>13000223.001966408</v>
      </c>
      <c r="P89" s="19">
        <f t="shared" si="6"/>
        <v>13000223.001966408</v>
      </c>
      <c r="Q89" s="19">
        <f t="shared" si="6"/>
        <v>13000223.001966408</v>
      </c>
      <c r="R89" s="19">
        <f t="shared" si="6"/>
        <v>13000223.001966408</v>
      </c>
      <c r="S89" s="19">
        <f t="shared" si="6"/>
        <v>13000223.001966408</v>
      </c>
      <c r="T89" s="19">
        <f t="shared" si="6"/>
        <v>13000223.001966408</v>
      </c>
      <c r="U89" s="19">
        <f t="shared" si="6"/>
        <v>13000223.001966408</v>
      </c>
      <c r="V89" s="19">
        <f t="shared" si="6"/>
        <v>13000223.001966408</v>
      </c>
      <c r="W89" s="19">
        <f t="shared" si="6"/>
        <v>13000223.001966408</v>
      </c>
      <c r="X89" s="19">
        <f t="shared" si="6"/>
        <v>13000223.001966408</v>
      </c>
      <c r="Y89" s="19">
        <f t="shared" si="6"/>
        <v>13000223.001966408</v>
      </c>
      <c r="Z89" s="19">
        <f t="shared" si="6"/>
        <v>13000223.001966408</v>
      </c>
      <c r="AA89" s="19">
        <f t="shared" si="6"/>
        <v>13000223.001966408</v>
      </c>
      <c r="AB89" s="19">
        <f t="shared" si="6"/>
        <v>13000223.001966408</v>
      </c>
      <c r="AC89" s="19">
        <f t="shared" si="6"/>
        <v>13000223.001966408</v>
      </c>
      <c r="AD89" s="19">
        <f t="shared" si="6"/>
        <v>13000223.001966408</v>
      </c>
      <c r="AE89" s="19">
        <f t="shared" si="6"/>
        <v>13000223.001966408</v>
      </c>
    </row>
    <row r="90" spans="2:31" x14ac:dyDescent="0.25">
      <c r="B90" s="27" t="str">
        <f>$B$8</f>
        <v>Battery - Res 4 Hours_MISO</v>
      </c>
      <c r="C90" s="27" t="str">
        <f>$C$14</f>
        <v>Residential Battery Storage - 5 kW - 20 kWh</v>
      </c>
      <c r="D90" s="298"/>
      <c r="E90" s="298"/>
      <c r="F90" s="298"/>
      <c r="G90" s="19">
        <f t="shared" ref="G90:AE90" si="7">(G14*G50+G20*G56+G26*G62+G32*G68+G38*G74+G44*G80)*Expense_Scale*thousand</f>
        <v>14398396.746982099</v>
      </c>
      <c r="H90" s="19">
        <f t="shared" si="7"/>
        <v>14398396.746982099</v>
      </c>
      <c r="I90" s="19">
        <f t="shared" si="7"/>
        <v>14398396.746982099</v>
      </c>
      <c r="J90" s="19">
        <f t="shared" si="7"/>
        <v>14398396.746982099</v>
      </c>
      <c r="K90" s="19">
        <f t="shared" si="7"/>
        <v>14398396.746982099</v>
      </c>
      <c r="L90" s="19">
        <f t="shared" si="7"/>
        <v>14398396.746982099</v>
      </c>
      <c r="M90" s="19">
        <f t="shared" si="7"/>
        <v>14398396.746982099</v>
      </c>
      <c r="N90" s="19">
        <f t="shared" si="7"/>
        <v>14398396.746982099</v>
      </c>
      <c r="O90" s="19">
        <f t="shared" si="7"/>
        <v>14398396.746982099</v>
      </c>
      <c r="P90" s="19">
        <f t="shared" si="7"/>
        <v>14398396.746982099</v>
      </c>
      <c r="Q90" s="19">
        <f t="shared" si="7"/>
        <v>14398396.746982099</v>
      </c>
      <c r="R90" s="19">
        <f t="shared" si="7"/>
        <v>14398396.746982099</v>
      </c>
      <c r="S90" s="19">
        <f t="shared" si="7"/>
        <v>14398396.746982099</v>
      </c>
      <c r="T90" s="19">
        <f t="shared" si="7"/>
        <v>14398396.746982099</v>
      </c>
      <c r="U90" s="19">
        <f t="shared" si="7"/>
        <v>14398396.746982099</v>
      </c>
      <c r="V90" s="19">
        <f t="shared" si="7"/>
        <v>14398396.746982099</v>
      </c>
      <c r="W90" s="19">
        <f t="shared" si="7"/>
        <v>14398396.746982099</v>
      </c>
      <c r="X90" s="19">
        <f t="shared" si="7"/>
        <v>14398396.746982099</v>
      </c>
      <c r="Y90" s="19">
        <f t="shared" si="7"/>
        <v>14398396.746982099</v>
      </c>
      <c r="Z90" s="19">
        <f t="shared" si="7"/>
        <v>14398396.746982099</v>
      </c>
      <c r="AA90" s="19">
        <f t="shared" si="7"/>
        <v>14398396.746982099</v>
      </c>
      <c r="AB90" s="19">
        <f t="shared" si="7"/>
        <v>14398396.746982099</v>
      </c>
      <c r="AC90" s="19">
        <f t="shared" si="7"/>
        <v>14398396.746982099</v>
      </c>
      <c r="AD90" s="19">
        <f t="shared" si="7"/>
        <v>14398396.746982099</v>
      </c>
      <c r="AE90" s="19">
        <f t="shared" si="7"/>
        <v>14398396.746982099</v>
      </c>
    </row>
    <row r="91" spans="2:31" x14ac:dyDescent="0.25">
      <c r="B91" s="27" t="str">
        <f>$B$9</f>
        <v>Battery - Res 4 Hours_PJM</v>
      </c>
      <c r="C91" s="27" t="str">
        <f>$C$15</f>
        <v>Residential Battery Storage - 5 kW - 20 kWh</v>
      </c>
      <c r="D91" s="298"/>
      <c r="E91" s="298"/>
      <c r="F91" s="298"/>
      <c r="G91" s="19">
        <f t="shared" ref="G91:AE91" si="8">(G15*G51+G21*G57+G27*G63+G33*G69+G39*G75+G45*G81)*Expense_Scale*thousand</f>
        <v>6298491.6421031812</v>
      </c>
      <c r="H91" s="19">
        <f t="shared" si="8"/>
        <v>6298491.6421031812</v>
      </c>
      <c r="I91" s="19">
        <f t="shared" si="8"/>
        <v>6298491.6421031812</v>
      </c>
      <c r="J91" s="19">
        <f t="shared" si="8"/>
        <v>6298491.6421031812</v>
      </c>
      <c r="K91" s="19">
        <f t="shared" si="8"/>
        <v>6298491.6421031812</v>
      </c>
      <c r="L91" s="19">
        <f t="shared" si="8"/>
        <v>6298491.6421031812</v>
      </c>
      <c r="M91" s="19">
        <f t="shared" si="8"/>
        <v>6298491.6421031812</v>
      </c>
      <c r="N91" s="19">
        <f t="shared" si="8"/>
        <v>6298491.6421031812</v>
      </c>
      <c r="O91" s="19">
        <f t="shared" si="8"/>
        <v>6298491.6421031812</v>
      </c>
      <c r="P91" s="19">
        <f t="shared" si="8"/>
        <v>6298491.6421031812</v>
      </c>
      <c r="Q91" s="19">
        <f t="shared" si="8"/>
        <v>6298491.6421031812</v>
      </c>
      <c r="R91" s="19">
        <f t="shared" si="8"/>
        <v>6298491.6421031812</v>
      </c>
      <c r="S91" s="19">
        <f t="shared" si="8"/>
        <v>6298491.6421031812</v>
      </c>
      <c r="T91" s="19">
        <f t="shared" si="8"/>
        <v>6298491.6421031812</v>
      </c>
      <c r="U91" s="19">
        <f t="shared" si="8"/>
        <v>6298491.6421031812</v>
      </c>
      <c r="V91" s="19">
        <f t="shared" si="8"/>
        <v>6298491.6421031812</v>
      </c>
      <c r="W91" s="19">
        <f t="shared" si="8"/>
        <v>6298491.6421031812</v>
      </c>
      <c r="X91" s="19">
        <f t="shared" si="8"/>
        <v>6298491.6421031812</v>
      </c>
      <c r="Y91" s="19">
        <f t="shared" si="8"/>
        <v>6298491.6421031812</v>
      </c>
      <c r="Z91" s="19">
        <f t="shared" si="8"/>
        <v>6298491.6421031812</v>
      </c>
      <c r="AA91" s="19">
        <f t="shared" si="8"/>
        <v>6298491.6421031812</v>
      </c>
      <c r="AB91" s="19">
        <f t="shared" si="8"/>
        <v>6298491.6421031812</v>
      </c>
      <c r="AC91" s="19">
        <f t="shared" si="8"/>
        <v>6298491.6421031812</v>
      </c>
      <c r="AD91" s="19">
        <f t="shared" si="8"/>
        <v>6298491.6421031812</v>
      </c>
      <c r="AE91" s="19">
        <f t="shared" si="8"/>
        <v>6298491.6421031812</v>
      </c>
    </row>
    <row r="92" spans="2:31" x14ac:dyDescent="0.25">
      <c r="B92" s="27"/>
      <c r="C92" s="27"/>
      <c r="D92" s="298"/>
      <c r="E92" s="298"/>
      <c r="F92" s="298"/>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row>
    <row r="93" spans="2:31" x14ac:dyDescent="0.25">
      <c r="B93" s="21"/>
      <c r="C93" s="21"/>
      <c r="D93" s="21"/>
      <c r="E93" s="21"/>
      <c r="F93" s="21"/>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row>
    <row r="94" spans="2:31" x14ac:dyDescent="0.25">
      <c r="B94" s="24" t="s">
        <v>79</v>
      </c>
      <c r="C94" s="24"/>
      <c r="D94" s="21"/>
      <c r="E94" s="21"/>
      <c r="F94" s="21"/>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row>
    <row r="95" spans="2:31" x14ac:dyDescent="0.25">
      <c r="B95" s="23" t="s">
        <v>78</v>
      </c>
      <c r="C95" s="23"/>
      <c r="D95" s="21"/>
      <c r="E95" s="21"/>
      <c r="F95" s="21"/>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row>
    <row r="96" spans="2:31" x14ac:dyDescent="0.25">
      <c r="B96" s="27" t="str">
        <f>$B$6</f>
        <v>Battery - Com 4 Hours_MISO</v>
      </c>
      <c r="C96" s="5" t="str">
        <f>$C$12</f>
        <v>Commercial Battery Storage 4Hr</v>
      </c>
      <c r="D96" s="21"/>
      <c r="E96" s="21"/>
      <c r="F96" s="21"/>
      <c r="G96" s="22">
        <f>Storage_Ann_Development!B16</f>
        <v>557.86666666666667</v>
      </c>
      <c r="H96" s="22"/>
      <c r="I96" s="22"/>
      <c r="J96" s="22"/>
      <c r="K96" s="22"/>
      <c r="L96" s="22"/>
      <c r="M96" s="22"/>
      <c r="N96" s="22"/>
      <c r="O96" s="22"/>
      <c r="P96" s="22"/>
      <c r="Q96" s="22"/>
      <c r="R96" s="22"/>
      <c r="S96" s="22"/>
      <c r="T96" s="22"/>
      <c r="U96" s="22"/>
      <c r="V96" s="22"/>
      <c r="W96" s="22"/>
      <c r="X96" s="22"/>
      <c r="Y96" s="22"/>
      <c r="Z96" s="22"/>
      <c r="AA96" s="22"/>
      <c r="AB96" s="22"/>
      <c r="AC96" s="22"/>
      <c r="AD96" s="22"/>
      <c r="AE96" s="22"/>
    </row>
    <row r="97" spans="1:32" x14ac:dyDescent="0.25">
      <c r="B97" s="27" t="str">
        <f>$B$7</f>
        <v>Battery - Com 4 Hours_PJM</v>
      </c>
      <c r="C97" s="5" t="str">
        <f>$C$13</f>
        <v>Commercial Battery Storage 4Hr</v>
      </c>
      <c r="D97" s="21"/>
      <c r="E97" s="21"/>
      <c r="F97" s="21"/>
      <c r="G97" s="22">
        <f>Storage_Ann_Development!B17</f>
        <v>242.13333333333333</v>
      </c>
      <c r="H97" s="22"/>
      <c r="I97" s="22"/>
      <c r="J97" s="22"/>
      <c r="K97" s="22"/>
      <c r="L97" s="22"/>
      <c r="M97" s="22"/>
      <c r="N97" s="22"/>
      <c r="O97" s="22"/>
      <c r="P97" s="22"/>
      <c r="Q97" s="22"/>
      <c r="R97" s="22"/>
      <c r="S97" s="22"/>
      <c r="T97" s="22"/>
      <c r="U97" s="22"/>
      <c r="V97" s="22"/>
      <c r="W97" s="22"/>
      <c r="X97" s="22"/>
      <c r="Y97" s="22"/>
      <c r="Z97" s="22"/>
      <c r="AA97" s="22"/>
      <c r="AB97" s="22"/>
      <c r="AC97" s="22"/>
      <c r="AD97" s="22"/>
      <c r="AE97" s="22"/>
    </row>
    <row r="98" spans="1:32" x14ac:dyDescent="0.25">
      <c r="B98" s="27" t="str">
        <f>$B$8</f>
        <v>Battery - Res 4 Hours_MISO</v>
      </c>
      <c r="C98" s="27" t="str">
        <f>$C$14</f>
        <v>Residential Battery Storage - 5 kW - 20 kWh</v>
      </c>
      <c r="D98" s="21"/>
      <c r="E98" s="21"/>
      <c r="F98" s="21"/>
      <c r="G98" s="22">
        <f>Storage_Ann_Development!B18</f>
        <v>139.46666666666667</v>
      </c>
      <c r="H98" s="22"/>
      <c r="I98" s="22"/>
      <c r="J98" s="22"/>
      <c r="K98" s="22"/>
      <c r="L98" s="22"/>
      <c r="M98" s="22"/>
      <c r="N98" s="22"/>
      <c r="O98" s="22"/>
      <c r="P98" s="22"/>
      <c r="Q98" s="22"/>
      <c r="R98" s="22"/>
      <c r="S98" s="22"/>
      <c r="T98" s="22"/>
      <c r="U98" s="22"/>
      <c r="V98" s="22"/>
      <c r="W98" s="22"/>
      <c r="X98" s="22"/>
      <c r="Y98" s="22"/>
      <c r="Z98" s="22"/>
      <c r="AA98" s="22"/>
      <c r="AB98" s="22"/>
      <c r="AC98" s="22"/>
      <c r="AD98" s="22"/>
      <c r="AE98" s="22"/>
    </row>
    <row r="99" spans="1:32" x14ac:dyDescent="0.25">
      <c r="B99" s="27" t="str">
        <f>$B$9</f>
        <v>Battery - Res 4 Hours_PJM</v>
      </c>
      <c r="C99" s="27" t="str">
        <f>$C$15</f>
        <v>Residential Battery Storage - 5 kW - 20 kWh</v>
      </c>
      <c r="D99" s="21"/>
      <c r="E99" s="21"/>
      <c r="F99" s="21"/>
      <c r="G99" s="22">
        <f>Storage_Ann_Development!B19</f>
        <v>60.533333333333331</v>
      </c>
      <c r="H99" s="22"/>
      <c r="I99" s="22"/>
      <c r="J99" s="22"/>
      <c r="K99" s="22"/>
      <c r="L99" s="22"/>
      <c r="M99" s="22"/>
      <c r="N99" s="22"/>
      <c r="O99" s="22"/>
      <c r="P99" s="22"/>
      <c r="Q99" s="22"/>
      <c r="R99" s="22"/>
      <c r="S99" s="22"/>
      <c r="T99" s="22"/>
      <c r="U99" s="22"/>
      <c r="V99" s="22"/>
      <c r="W99" s="22"/>
      <c r="X99" s="22"/>
      <c r="Y99" s="22"/>
      <c r="Z99" s="22"/>
      <c r="AA99" s="22"/>
      <c r="AB99" s="22"/>
      <c r="AC99" s="22"/>
      <c r="AD99" s="22"/>
      <c r="AE99" s="22"/>
    </row>
    <row r="100" spans="1:32" x14ac:dyDescent="0.25">
      <c r="B100" s="27"/>
      <c r="C100" s="27"/>
      <c r="D100" s="21"/>
      <c r="E100" s="21"/>
      <c r="F100" s="21"/>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row>
    <row r="101" spans="1:32" x14ac:dyDescent="0.25">
      <c r="B101" s="27"/>
      <c r="C101" s="27"/>
      <c r="D101" s="21"/>
      <c r="E101" s="21"/>
      <c r="F101" s="21"/>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row>
    <row r="102" spans="1:32" x14ac:dyDescent="0.25">
      <c r="B102" s="21"/>
      <c r="C102" s="257" t="s">
        <v>77</v>
      </c>
      <c r="D102" s="21"/>
      <c r="E102" s="21"/>
      <c r="F102" s="21"/>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row>
    <row r="103" spans="1:32" x14ac:dyDescent="0.25">
      <c r="B103" s="299" t="s">
        <v>76</v>
      </c>
      <c r="C103" s="296" t="str">
        <f>ModelFactors!$C$7</f>
        <v>Conservative</v>
      </c>
      <c r="D103" s="20" t="s">
        <v>75</v>
      </c>
      <c r="E103" s="20"/>
      <c r="F103" s="20"/>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row>
    <row r="104" spans="1:32" x14ac:dyDescent="0.25">
      <c r="B104" s="27" t="str">
        <f>$B$6</f>
        <v>Battery - Com 4 Hours_MISO</v>
      </c>
      <c r="C104" s="5" t="str">
        <f>$C$12</f>
        <v>Commercial Battery Storage 4Hr</v>
      </c>
      <c r="D104" s="300">
        <f>ModelFactors!D11</f>
        <v>1.0023622047244094</v>
      </c>
      <c r="E104" s="300"/>
      <c r="F104" s="300"/>
      <c r="G104" s="19">
        <f>VLOOKUP($C$102&amp;"_"&amp;$C104&amp;"_"&amp;$C$103,'Comm Battery Storage'!$A$44:$AJ$144,MATCH(G$2,'Comm Battery Storage'!$A$44:$AJ$44,0),0)*'FRED Graph_22Oct2023'!$D$312*$D104</f>
        <v>2130.8749302343122</v>
      </c>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row>
    <row r="105" spans="1:32" x14ac:dyDescent="0.25">
      <c r="B105" s="27" t="str">
        <f>$B$7</f>
        <v>Battery - Com 4 Hours_PJM</v>
      </c>
      <c r="C105" s="5" t="str">
        <f>$C$13</f>
        <v>Commercial Battery Storage 4Hr</v>
      </c>
      <c r="D105" s="300">
        <f>ModelFactors!D12</f>
        <v>1.0102362204724409</v>
      </c>
      <c r="E105" s="300"/>
      <c r="F105" s="300"/>
      <c r="G105" s="19">
        <f>VLOOKUP($C$102&amp;"_"&amp;$C105&amp;"_"&amp;$C$103,'Comm Battery Storage'!$A$44:$AJ$144,MATCH(G$2,'Comm Battery Storage'!$A$44:$AJ$44,0),0)*'FRED Graph_22Oct2023'!$D$312*$D105</f>
        <v>2147.6139320429083</v>
      </c>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row>
    <row r="106" spans="1:32" x14ac:dyDescent="0.25">
      <c r="B106" s="27" t="str">
        <f>$B$8</f>
        <v>Battery - Res 4 Hours_MISO</v>
      </c>
      <c r="C106" s="27" t="str">
        <f>$C$14</f>
        <v>Residential Battery Storage - 5 kW - 20 kWh</v>
      </c>
      <c r="D106" s="300">
        <f>ModelFactors!D13</f>
        <v>1.0023622047244094</v>
      </c>
      <c r="E106" s="300"/>
      <c r="F106" s="300"/>
      <c r="G106" s="19">
        <f>VLOOKUP($C$102&amp;"_"&amp;$C106&amp;"_"&amp;$C$103,'Resi Battery Storage'!$A$44:$AJ$144,MATCH(G$2,'Resi Battery Storage'!$A$40:$AJ$40,0),0)*'FRED Graph_22Oct2023'!$D$312*$D106</f>
        <v>4129.5592964575808</v>
      </c>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row>
    <row r="107" spans="1:32" x14ac:dyDescent="0.25">
      <c r="B107" s="27" t="str">
        <f>$B$9</f>
        <v>Battery - Res 4 Hours_PJM</v>
      </c>
      <c r="C107" s="27" t="str">
        <f>$C$15</f>
        <v>Residential Battery Storage - 5 kW - 20 kWh</v>
      </c>
      <c r="D107" s="300">
        <f>ModelFactors!D14</f>
        <v>1.0102362204724409</v>
      </c>
      <c r="E107" s="300"/>
      <c r="F107" s="300"/>
      <c r="G107" s="19">
        <f>VLOOKUP($C$102&amp;"_"&amp;$C107&amp;"_"&amp;$C$103,'Resi Battery Storage'!$A$44:$AJ$144,MATCH(G$2,'Resi Battery Storage'!$A$40:$AJ$40,0),0)*'FRED Graph_22Oct2023'!$D$312*$D107</f>
        <v>4161.9988824470356</v>
      </c>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row>
    <row r="108" spans="1:32" x14ac:dyDescent="0.25">
      <c r="B108" s="27"/>
      <c r="D108" s="300"/>
      <c r="E108" s="300"/>
      <c r="F108" s="300"/>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row>
    <row r="109" spans="1:32" x14ac:dyDescent="0.25">
      <c r="B109" s="27"/>
      <c r="C109" s="301"/>
      <c r="D109" s="301"/>
      <c r="E109" s="27"/>
      <c r="F109" s="27"/>
      <c r="G109" s="27"/>
    </row>
    <row r="110" spans="1:32" x14ac:dyDescent="0.25">
      <c r="B110" s="299" t="s">
        <v>69</v>
      </c>
      <c r="C110" s="27"/>
      <c r="D110" s="27"/>
      <c r="E110" s="27"/>
      <c r="F110" s="27"/>
      <c r="G110" s="27"/>
    </row>
    <row r="111" spans="1:32" ht="30" x14ac:dyDescent="0.25">
      <c r="B111" s="299" t="s">
        <v>72</v>
      </c>
      <c r="C111" s="302" t="s">
        <v>63</v>
      </c>
      <c r="D111" s="303" t="s">
        <v>71</v>
      </c>
      <c r="E111" s="303" t="s">
        <v>70</v>
      </c>
      <c r="F111" s="303" t="s">
        <v>69</v>
      </c>
      <c r="G111" s="27"/>
    </row>
    <row r="112" spans="1:32" x14ac:dyDescent="0.25">
      <c r="A112" s="5">
        <v>1</v>
      </c>
      <c r="B112" s="27" t="str">
        <f t="shared" ref="B112:B117" si="9">$B$6</f>
        <v>Battery - Com 4 Hours_MISO</v>
      </c>
      <c r="C112" s="304">
        <f t="array" ref="C112:C117">TRANSPOSE($G$96:$L$96)</f>
        <v>557.86666666666667</v>
      </c>
      <c r="D112" s="305">
        <f t="array" ref="D112:D117">TRANSPOSE(G104:L104)</f>
        <v>2130.8749302343122</v>
      </c>
      <c r="E112" s="306">
        <f>CCR_BTM!RCCR</f>
        <v>5.3013198735662778E-2</v>
      </c>
      <c r="F112" s="307">
        <f t="shared" ref="F112:F125" si="10">C112*(D112*E112*10^3)</f>
        <v>63019126.922982074</v>
      </c>
      <c r="G112" s="308">
        <f t="shared" ref="G112:Z112" si="11">$F$112</f>
        <v>63019126.922982074</v>
      </c>
      <c r="H112" s="308">
        <f t="shared" si="11"/>
        <v>63019126.922982074</v>
      </c>
      <c r="I112" s="308">
        <f t="shared" si="11"/>
        <v>63019126.922982074</v>
      </c>
      <c r="J112" s="308">
        <f t="shared" si="11"/>
        <v>63019126.922982074</v>
      </c>
      <c r="K112" s="308">
        <f t="shared" si="11"/>
        <v>63019126.922982074</v>
      </c>
      <c r="L112" s="308">
        <f t="shared" si="11"/>
        <v>63019126.922982074</v>
      </c>
      <c r="M112" s="308">
        <f t="shared" si="11"/>
        <v>63019126.922982074</v>
      </c>
      <c r="N112" s="308">
        <f t="shared" si="11"/>
        <v>63019126.922982074</v>
      </c>
      <c r="O112" s="308">
        <f t="shared" si="11"/>
        <v>63019126.922982074</v>
      </c>
      <c r="P112" s="308">
        <f t="shared" si="11"/>
        <v>63019126.922982074</v>
      </c>
      <c r="Q112" s="308">
        <f t="shared" si="11"/>
        <v>63019126.922982074</v>
      </c>
      <c r="R112" s="308">
        <f t="shared" si="11"/>
        <v>63019126.922982074</v>
      </c>
      <c r="S112" s="308">
        <f t="shared" si="11"/>
        <v>63019126.922982074</v>
      </c>
      <c r="T112" s="308">
        <f t="shared" si="11"/>
        <v>63019126.922982074</v>
      </c>
      <c r="U112" s="308">
        <f t="shared" si="11"/>
        <v>63019126.922982074</v>
      </c>
      <c r="V112" s="308">
        <f t="shared" si="11"/>
        <v>63019126.922982074</v>
      </c>
      <c r="W112" s="308">
        <f t="shared" si="11"/>
        <v>63019126.922982074</v>
      </c>
      <c r="X112" s="308">
        <f t="shared" si="11"/>
        <v>63019126.922982074</v>
      </c>
      <c r="Y112" s="308">
        <f t="shared" si="11"/>
        <v>63019126.922982074</v>
      </c>
      <c r="Z112" s="308">
        <f t="shared" si="11"/>
        <v>63019126.922982074</v>
      </c>
    </row>
    <row r="113" spans="1:26" x14ac:dyDescent="0.25">
      <c r="A113" s="5">
        <v>2</v>
      </c>
      <c r="B113" s="27" t="str">
        <f t="shared" si="9"/>
        <v>Battery - Com 4 Hours_MISO</v>
      </c>
      <c r="C113" s="304">
        <v>0</v>
      </c>
      <c r="D113" s="305">
        <v>0</v>
      </c>
      <c r="E113" s="306">
        <f>CCR_BTM!RCCR</f>
        <v>5.3013198735662778E-2</v>
      </c>
      <c r="F113" s="309">
        <f t="shared" si="10"/>
        <v>0</v>
      </c>
      <c r="G113" s="308"/>
      <c r="H113" s="308">
        <f t="shared" ref="H113:Z113" si="12">$F$113</f>
        <v>0</v>
      </c>
      <c r="I113" s="308">
        <f t="shared" si="12"/>
        <v>0</v>
      </c>
      <c r="J113" s="308">
        <f t="shared" si="12"/>
        <v>0</v>
      </c>
      <c r="K113" s="308">
        <f t="shared" si="12"/>
        <v>0</v>
      </c>
      <c r="L113" s="308">
        <f t="shared" si="12"/>
        <v>0</v>
      </c>
      <c r="M113" s="308">
        <f t="shared" si="12"/>
        <v>0</v>
      </c>
      <c r="N113" s="308">
        <f t="shared" si="12"/>
        <v>0</v>
      </c>
      <c r="O113" s="308">
        <f t="shared" si="12"/>
        <v>0</v>
      </c>
      <c r="P113" s="308">
        <f t="shared" si="12"/>
        <v>0</v>
      </c>
      <c r="Q113" s="308">
        <f t="shared" si="12"/>
        <v>0</v>
      </c>
      <c r="R113" s="308">
        <f t="shared" si="12"/>
        <v>0</v>
      </c>
      <c r="S113" s="308">
        <f t="shared" si="12"/>
        <v>0</v>
      </c>
      <c r="T113" s="308">
        <f t="shared" si="12"/>
        <v>0</v>
      </c>
      <c r="U113" s="308">
        <f t="shared" si="12"/>
        <v>0</v>
      </c>
      <c r="V113" s="308">
        <f t="shared" si="12"/>
        <v>0</v>
      </c>
      <c r="W113" s="308">
        <f t="shared" si="12"/>
        <v>0</v>
      </c>
      <c r="X113" s="308">
        <f t="shared" si="12"/>
        <v>0</v>
      </c>
      <c r="Y113" s="308">
        <f t="shared" si="12"/>
        <v>0</v>
      </c>
      <c r="Z113" s="308">
        <f t="shared" si="12"/>
        <v>0</v>
      </c>
    </row>
    <row r="114" spans="1:26" x14ac:dyDescent="0.25">
      <c r="A114" s="5">
        <v>3</v>
      </c>
      <c r="B114" s="27" t="str">
        <f t="shared" si="9"/>
        <v>Battery - Com 4 Hours_MISO</v>
      </c>
      <c r="C114" s="304">
        <v>0</v>
      </c>
      <c r="D114" s="305">
        <v>0</v>
      </c>
      <c r="E114" s="306">
        <f>CCR_BTM!RCCR</f>
        <v>5.3013198735662778E-2</v>
      </c>
      <c r="F114" s="309">
        <f t="shared" si="10"/>
        <v>0</v>
      </c>
      <c r="G114" s="308"/>
      <c r="H114" s="310"/>
      <c r="I114" s="308">
        <f t="shared" ref="I114:Z114" si="13">$F$114</f>
        <v>0</v>
      </c>
      <c r="J114" s="308">
        <f t="shared" si="13"/>
        <v>0</v>
      </c>
      <c r="K114" s="308">
        <f t="shared" si="13"/>
        <v>0</v>
      </c>
      <c r="L114" s="308">
        <f t="shared" si="13"/>
        <v>0</v>
      </c>
      <c r="M114" s="308">
        <f t="shared" si="13"/>
        <v>0</v>
      </c>
      <c r="N114" s="308">
        <f t="shared" si="13"/>
        <v>0</v>
      </c>
      <c r="O114" s="308">
        <f t="shared" si="13"/>
        <v>0</v>
      </c>
      <c r="P114" s="308">
        <f t="shared" si="13"/>
        <v>0</v>
      </c>
      <c r="Q114" s="308">
        <f t="shared" si="13"/>
        <v>0</v>
      </c>
      <c r="R114" s="308">
        <f t="shared" si="13"/>
        <v>0</v>
      </c>
      <c r="S114" s="308">
        <f t="shared" si="13"/>
        <v>0</v>
      </c>
      <c r="T114" s="308">
        <f t="shared" si="13"/>
        <v>0</v>
      </c>
      <c r="U114" s="308">
        <f t="shared" si="13"/>
        <v>0</v>
      </c>
      <c r="V114" s="308">
        <f t="shared" si="13"/>
        <v>0</v>
      </c>
      <c r="W114" s="308">
        <f t="shared" si="13"/>
        <v>0</v>
      </c>
      <c r="X114" s="308">
        <f t="shared" si="13"/>
        <v>0</v>
      </c>
      <c r="Y114" s="308">
        <f t="shared" si="13"/>
        <v>0</v>
      </c>
      <c r="Z114" s="308">
        <f t="shared" si="13"/>
        <v>0</v>
      </c>
    </row>
    <row r="115" spans="1:26" x14ac:dyDescent="0.25">
      <c r="A115" s="5">
        <v>4</v>
      </c>
      <c r="B115" s="27" t="str">
        <f t="shared" si="9"/>
        <v>Battery - Com 4 Hours_MISO</v>
      </c>
      <c r="C115" s="304">
        <v>0</v>
      </c>
      <c r="D115" s="305">
        <v>0</v>
      </c>
      <c r="E115" s="306">
        <f>CCR_BTM!RCCR</f>
        <v>5.3013198735662778E-2</v>
      </c>
      <c r="F115" s="309">
        <f t="shared" si="10"/>
        <v>0</v>
      </c>
      <c r="G115" s="308"/>
      <c r="H115" s="310"/>
      <c r="I115" s="310"/>
      <c r="J115" s="308">
        <f t="shared" ref="J115:Z115" si="14">$F$115</f>
        <v>0</v>
      </c>
      <c r="K115" s="308">
        <f t="shared" si="14"/>
        <v>0</v>
      </c>
      <c r="L115" s="308">
        <f t="shared" si="14"/>
        <v>0</v>
      </c>
      <c r="M115" s="308">
        <f t="shared" si="14"/>
        <v>0</v>
      </c>
      <c r="N115" s="308">
        <f t="shared" si="14"/>
        <v>0</v>
      </c>
      <c r="O115" s="308">
        <f t="shared" si="14"/>
        <v>0</v>
      </c>
      <c r="P115" s="308">
        <f t="shared" si="14"/>
        <v>0</v>
      </c>
      <c r="Q115" s="308">
        <f t="shared" si="14"/>
        <v>0</v>
      </c>
      <c r="R115" s="308">
        <f t="shared" si="14"/>
        <v>0</v>
      </c>
      <c r="S115" s="308">
        <f t="shared" si="14"/>
        <v>0</v>
      </c>
      <c r="T115" s="308">
        <f t="shared" si="14"/>
        <v>0</v>
      </c>
      <c r="U115" s="308">
        <f t="shared" si="14"/>
        <v>0</v>
      </c>
      <c r="V115" s="308">
        <f t="shared" si="14"/>
        <v>0</v>
      </c>
      <c r="W115" s="308">
        <f t="shared" si="14"/>
        <v>0</v>
      </c>
      <c r="X115" s="308">
        <f t="shared" si="14"/>
        <v>0</v>
      </c>
      <c r="Y115" s="308">
        <f t="shared" si="14"/>
        <v>0</v>
      </c>
      <c r="Z115" s="308">
        <f t="shared" si="14"/>
        <v>0</v>
      </c>
    </row>
    <row r="116" spans="1:26" x14ac:dyDescent="0.25">
      <c r="A116" s="5">
        <v>5</v>
      </c>
      <c r="B116" s="27" t="str">
        <f t="shared" si="9"/>
        <v>Battery - Com 4 Hours_MISO</v>
      </c>
      <c r="C116" s="304">
        <v>0</v>
      </c>
      <c r="D116" s="305">
        <v>0</v>
      </c>
      <c r="E116" s="306">
        <f>CCR_BTM!RCCR</f>
        <v>5.3013198735662778E-2</v>
      </c>
      <c r="F116" s="309">
        <f t="shared" si="10"/>
        <v>0</v>
      </c>
      <c r="G116" s="308"/>
      <c r="H116" s="310"/>
      <c r="I116" s="310"/>
      <c r="J116" s="310"/>
      <c r="K116" s="308">
        <f t="shared" ref="K116:Z116" si="15">$F$116</f>
        <v>0</v>
      </c>
      <c r="L116" s="308">
        <f t="shared" si="15"/>
        <v>0</v>
      </c>
      <c r="M116" s="308">
        <f t="shared" si="15"/>
        <v>0</v>
      </c>
      <c r="N116" s="308">
        <f t="shared" si="15"/>
        <v>0</v>
      </c>
      <c r="O116" s="308">
        <f t="shared" si="15"/>
        <v>0</v>
      </c>
      <c r="P116" s="308">
        <f t="shared" si="15"/>
        <v>0</v>
      </c>
      <c r="Q116" s="308">
        <f t="shared" si="15"/>
        <v>0</v>
      </c>
      <c r="R116" s="308">
        <f t="shared" si="15"/>
        <v>0</v>
      </c>
      <c r="S116" s="308">
        <f t="shared" si="15"/>
        <v>0</v>
      </c>
      <c r="T116" s="308">
        <f t="shared" si="15"/>
        <v>0</v>
      </c>
      <c r="U116" s="308">
        <f t="shared" si="15"/>
        <v>0</v>
      </c>
      <c r="V116" s="308">
        <f t="shared" si="15"/>
        <v>0</v>
      </c>
      <c r="W116" s="308">
        <f t="shared" si="15"/>
        <v>0</v>
      </c>
      <c r="X116" s="308">
        <f t="shared" si="15"/>
        <v>0</v>
      </c>
      <c r="Y116" s="308">
        <f t="shared" si="15"/>
        <v>0</v>
      </c>
      <c r="Z116" s="308">
        <f t="shared" si="15"/>
        <v>0</v>
      </c>
    </row>
    <row r="117" spans="1:26" x14ac:dyDescent="0.25">
      <c r="A117" s="5">
        <v>6</v>
      </c>
      <c r="B117" s="27" t="str">
        <f t="shared" si="9"/>
        <v>Battery - Com 4 Hours_MISO</v>
      </c>
      <c r="C117" s="304">
        <v>0</v>
      </c>
      <c r="D117" s="305">
        <v>0</v>
      </c>
      <c r="E117" s="306">
        <f>CCR_BTM!RCCR</f>
        <v>5.3013198735662778E-2</v>
      </c>
      <c r="F117" s="309">
        <f t="shared" si="10"/>
        <v>0</v>
      </c>
      <c r="G117" s="308"/>
      <c r="H117" s="310"/>
      <c r="I117" s="310"/>
      <c r="J117" s="310"/>
      <c r="K117" s="310"/>
      <c r="L117" s="308">
        <f t="shared" ref="L117:Z117" si="16">$F$117</f>
        <v>0</v>
      </c>
      <c r="M117" s="308">
        <f t="shared" si="16"/>
        <v>0</v>
      </c>
      <c r="N117" s="308">
        <f t="shared" si="16"/>
        <v>0</v>
      </c>
      <c r="O117" s="308">
        <f t="shared" si="16"/>
        <v>0</v>
      </c>
      <c r="P117" s="308">
        <f t="shared" si="16"/>
        <v>0</v>
      </c>
      <c r="Q117" s="308">
        <f t="shared" si="16"/>
        <v>0</v>
      </c>
      <c r="R117" s="308">
        <f t="shared" si="16"/>
        <v>0</v>
      </c>
      <c r="S117" s="308">
        <f t="shared" si="16"/>
        <v>0</v>
      </c>
      <c r="T117" s="308">
        <f t="shared" si="16"/>
        <v>0</v>
      </c>
      <c r="U117" s="308">
        <f t="shared" si="16"/>
        <v>0</v>
      </c>
      <c r="V117" s="308">
        <f t="shared" si="16"/>
        <v>0</v>
      </c>
      <c r="W117" s="308">
        <f t="shared" si="16"/>
        <v>0</v>
      </c>
      <c r="X117" s="308">
        <f t="shared" si="16"/>
        <v>0</v>
      </c>
      <c r="Y117" s="308">
        <f t="shared" si="16"/>
        <v>0</v>
      </c>
      <c r="Z117" s="308">
        <f t="shared" si="16"/>
        <v>0</v>
      </c>
    </row>
    <row r="118" spans="1:26" x14ac:dyDescent="0.25">
      <c r="A118" s="5">
        <v>1</v>
      </c>
      <c r="B118" s="27" t="str">
        <f t="shared" ref="B118:B123" si="17">$B$7</f>
        <v>Battery - Com 4 Hours_PJM</v>
      </c>
      <c r="C118" s="304">
        <f t="array" ref="C118:C123">TRANSPOSE($G$97:$L$97)</f>
        <v>242.13333333333333</v>
      </c>
      <c r="D118" s="305">
        <f t="array" ref="D118:D123">TRANSPOSE($G$105:$L$105)</f>
        <v>2147.6139320429083</v>
      </c>
      <c r="E118" s="306">
        <f>CCR_BTM!RCCR</f>
        <v>5.3013198735662778E-2</v>
      </c>
      <c r="F118" s="309">
        <f t="shared" si="10"/>
        <v>27567336.224447183</v>
      </c>
      <c r="G118" s="308">
        <f t="shared" ref="G118:Z118" si="18">$F118</f>
        <v>27567336.224447183</v>
      </c>
      <c r="H118" s="308">
        <f t="shared" si="18"/>
        <v>27567336.224447183</v>
      </c>
      <c r="I118" s="308">
        <f t="shared" si="18"/>
        <v>27567336.224447183</v>
      </c>
      <c r="J118" s="308">
        <f t="shared" si="18"/>
        <v>27567336.224447183</v>
      </c>
      <c r="K118" s="308">
        <f t="shared" si="18"/>
        <v>27567336.224447183</v>
      </c>
      <c r="L118" s="308">
        <f t="shared" si="18"/>
        <v>27567336.224447183</v>
      </c>
      <c r="M118" s="308">
        <f t="shared" si="18"/>
        <v>27567336.224447183</v>
      </c>
      <c r="N118" s="308">
        <f t="shared" si="18"/>
        <v>27567336.224447183</v>
      </c>
      <c r="O118" s="308">
        <f t="shared" si="18"/>
        <v>27567336.224447183</v>
      </c>
      <c r="P118" s="308">
        <f t="shared" si="18"/>
        <v>27567336.224447183</v>
      </c>
      <c r="Q118" s="308">
        <f t="shared" si="18"/>
        <v>27567336.224447183</v>
      </c>
      <c r="R118" s="308">
        <f t="shared" si="18"/>
        <v>27567336.224447183</v>
      </c>
      <c r="S118" s="308">
        <f t="shared" si="18"/>
        <v>27567336.224447183</v>
      </c>
      <c r="T118" s="308">
        <f t="shared" si="18"/>
        <v>27567336.224447183</v>
      </c>
      <c r="U118" s="308">
        <f t="shared" si="18"/>
        <v>27567336.224447183</v>
      </c>
      <c r="V118" s="308">
        <f t="shared" si="18"/>
        <v>27567336.224447183</v>
      </c>
      <c r="W118" s="308">
        <f t="shared" si="18"/>
        <v>27567336.224447183</v>
      </c>
      <c r="X118" s="308">
        <f t="shared" si="18"/>
        <v>27567336.224447183</v>
      </c>
      <c r="Y118" s="308">
        <f t="shared" si="18"/>
        <v>27567336.224447183</v>
      </c>
      <c r="Z118" s="308">
        <f t="shared" si="18"/>
        <v>27567336.224447183</v>
      </c>
    </row>
    <row r="119" spans="1:26" x14ac:dyDescent="0.25">
      <c r="A119" s="5">
        <v>2</v>
      </c>
      <c r="B119" s="27" t="str">
        <f t="shared" si="17"/>
        <v>Battery - Com 4 Hours_PJM</v>
      </c>
      <c r="C119" s="304">
        <v>0</v>
      </c>
      <c r="D119" s="305">
        <v>0</v>
      </c>
      <c r="E119" s="306">
        <f>CCR_BTM!RCCR</f>
        <v>5.3013198735662778E-2</v>
      </c>
      <c r="F119" s="309">
        <f t="shared" si="10"/>
        <v>0</v>
      </c>
      <c r="G119" s="305"/>
      <c r="H119" s="308">
        <f t="shared" ref="H119:Z119" si="19">$F119</f>
        <v>0</v>
      </c>
      <c r="I119" s="308">
        <f t="shared" si="19"/>
        <v>0</v>
      </c>
      <c r="J119" s="308">
        <f t="shared" si="19"/>
        <v>0</v>
      </c>
      <c r="K119" s="308">
        <f t="shared" si="19"/>
        <v>0</v>
      </c>
      <c r="L119" s="308">
        <f t="shared" si="19"/>
        <v>0</v>
      </c>
      <c r="M119" s="308">
        <f t="shared" si="19"/>
        <v>0</v>
      </c>
      <c r="N119" s="308">
        <f t="shared" si="19"/>
        <v>0</v>
      </c>
      <c r="O119" s="308">
        <f t="shared" si="19"/>
        <v>0</v>
      </c>
      <c r="P119" s="308">
        <f t="shared" si="19"/>
        <v>0</v>
      </c>
      <c r="Q119" s="308">
        <f t="shared" si="19"/>
        <v>0</v>
      </c>
      <c r="R119" s="308">
        <f t="shared" si="19"/>
        <v>0</v>
      </c>
      <c r="S119" s="308">
        <f t="shared" si="19"/>
        <v>0</v>
      </c>
      <c r="T119" s="308">
        <f t="shared" si="19"/>
        <v>0</v>
      </c>
      <c r="U119" s="308">
        <f t="shared" si="19"/>
        <v>0</v>
      </c>
      <c r="V119" s="308">
        <f t="shared" si="19"/>
        <v>0</v>
      </c>
      <c r="W119" s="308">
        <f t="shared" si="19"/>
        <v>0</v>
      </c>
      <c r="X119" s="308">
        <f t="shared" si="19"/>
        <v>0</v>
      </c>
      <c r="Y119" s="308">
        <f t="shared" si="19"/>
        <v>0</v>
      </c>
      <c r="Z119" s="308">
        <f t="shared" si="19"/>
        <v>0</v>
      </c>
    </row>
    <row r="120" spans="1:26" x14ac:dyDescent="0.25">
      <c r="A120" s="5">
        <v>3</v>
      </c>
      <c r="B120" s="27" t="str">
        <f t="shared" si="17"/>
        <v>Battery - Com 4 Hours_PJM</v>
      </c>
      <c r="C120" s="304">
        <v>0</v>
      </c>
      <c r="D120" s="305">
        <v>0</v>
      </c>
      <c r="E120" s="306">
        <f>CCR_BTM!RCCR</f>
        <v>5.3013198735662778E-2</v>
      </c>
      <c r="F120" s="309">
        <f t="shared" si="10"/>
        <v>0</v>
      </c>
      <c r="G120" s="305"/>
      <c r="H120" s="311"/>
      <c r="I120" s="308">
        <f t="shared" ref="I120:Z120" si="20">$F120</f>
        <v>0</v>
      </c>
      <c r="J120" s="308">
        <f t="shared" si="20"/>
        <v>0</v>
      </c>
      <c r="K120" s="308">
        <f t="shared" si="20"/>
        <v>0</v>
      </c>
      <c r="L120" s="308">
        <f t="shared" si="20"/>
        <v>0</v>
      </c>
      <c r="M120" s="308">
        <f t="shared" si="20"/>
        <v>0</v>
      </c>
      <c r="N120" s="308">
        <f t="shared" si="20"/>
        <v>0</v>
      </c>
      <c r="O120" s="308">
        <f t="shared" si="20"/>
        <v>0</v>
      </c>
      <c r="P120" s="308">
        <f t="shared" si="20"/>
        <v>0</v>
      </c>
      <c r="Q120" s="308">
        <f t="shared" si="20"/>
        <v>0</v>
      </c>
      <c r="R120" s="308">
        <f t="shared" si="20"/>
        <v>0</v>
      </c>
      <c r="S120" s="308">
        <f t="shared" si="20"/>
        <v>0</v>
      </c>
      <c r="T120" s="308">
        <f t="shared" si="20"/>
        <v>0</v>
      </c>
      <c r="U120" s="308">
        <f t="shared" si="20"/>
        <v>0</v>
      </c>
      <c r="V120" s="308">
        <f t="shared" si="20"/>
        <v>0</v>
      </c>
      <c r="W120" s="308">
        <f t="shared" si="20"/>
        <v>0</v>
      </c>
      <c r="X120" s="308">
        <f t="shared" si="20"/>
        <v>0</v>
      </c>
      <c r="Y120" s="308">
        <f t="shared" si="20"/>
        <v>0</v>
      </c>
      <c r="Z120" s="308">
        <f t="shared" si="20"/>
        <v>0</v>
      </c>
    </row>
    <row r="121" spans="1:26" x14ac:dyDescent="0.25">
      <c r="A121" s="5">
        <v>4</v>
      </c>
      <c r="B121" s="27" t="str">
        <f t="shared" si="17"/>
        <v>Battery - Com 4 Hours_PJM</v>
      </c>
      <c r="C121" s="304">
        <v>0</v>
      </c>
      <c r="D121" s="305">
        <v>0</v>
      </c>
      <c r="E121" s="306">
        <f>CCR_BTM!RCCR</f>
        <v>5.3013198735662778E-2</v>
      </c>
      <c r="F121" s="309">
        <f t="shared" si="10"/>
        <v>0</v>
      </c>
      <c r="G121" s="305"/>
      <c r="H121" s="311"/>
      <c r="I121" s="311"/>
      <c r="J121" s="308">
        <f t="shared" ref="J121:Z121" si="21">$F121</f>
        <v>0</v>
      </c>
      <c r="K121" s="308">
        <f t="shared" si="21"/>
        <v>0</v>
      </c>
      <c r="L121" s="308">
        <f t="shared" si="21"/>
        <v>0</v>
      </c>
      <c r="M121" s="308">
        <f t="shared" si="21"/>
        <v>0</v>
      </c>
      <c r="N121" s="308">
        <f t="shared" si="21"/>
        <v>0</v>
      </c>
      <c r="O121" s="308">
        <f t="shared" si="21"/>
        <v>0</v>
      </c>
      <c r="P121" s="308">
        <f t="shared" si="21"/>
        <v>0</v>
      </c>
      <c r="Q121" s="308">
        <f t="shared" si="21"/>
        <v>0</v>
      </c>
      <c r="R121" s="308">
        <f t="shared" si="21"/>
        <v>0</v>
      </c>
      <c r="S121" s="308">
        <f t="shared" si="21"/>
        <v>0</v>
      </c>
      <c r="T121" s="308">
        <f t="shared" si="21"/>
        <v>0</v>
      </c>
      <c r="U121" s="308">
        <f t="shared" si="21"/>
        <v>0</v>
      </c>
      <c r="V121" s="308">
        <f t="shared" si="21"/>
        <v>0</v>
      </c>
      <c r="W121" s="308">
        <f t="shared" si="21"/>
        <v>0</v>
      </c>
      <c r="X121" s="308">
        <f t="shared" si="21"/>
        <v>0</v>
      </c>
      <c r="Y121" s="308">
        <f t="shared" si="21"/>
        <v>0</v>
      </c>
      <c r="Z121" s="308">
        <f t="shared" si="21"/>
        <v>0</v>
      </c>
    </row>
    <row r="122" spans="1:26" x14ac:dyDescent="0.25">
      <c r="A122" s="5">
        <v>5</v>
      </c>
      <c r="B122" s="27" t="str">
        <f t="shared" si="17"/>
        <v>Battery - Com 4 Hours_PJM</v>
      </c>
      <c r="C122" s="304">
        <v>0</v>
      </c>
      <c r="D122" s="305">
        <v>0</v>
      </c>
      <c r="E122" s="306">
        <f>CCR_BTM!RCCR</f>
        <v>5.3013198735662778E-2</v>
      </c>
      <c r="F122" s="309">
        <f t="shared" si="10"/>
        <v>0</v>
      </c>
      <c r="G122" s="305"/>
      <c r="H122" s="311"/>
      <c r="I122" s="311"/>
      <c r="J122" s="311"/>
      <c r="K122" s="308">
        <f t="shared" ref="K122:Z122" si="22">$F122</f>
        <v>0</v>
      </c>
      <c r="L122" s="308">
        <f t="shared" si="22"/>
        <v>0</v>
      </c>
      <c r="M122" s="308">
        <f t="shared" si="22"/>
        <v>0</v>
      </c>
      <c r="N122" s="308">
        <f t="shared" si="22"/>
        <v>0</v>
      </c>
      <c r="O122" s="308">
        <f t="shared" si="22"/>
        <v>0</v>
      </c>
      <c r="P122" s="308">
        <f t="shared" si="22"/>
        <v>0</v>
      </c>
      <c r="Q122" s="308">
        <f t="shared" si="22"/>
        <v>0</v>
      </c>
      <c r="R122" s="308">
        <f t="shared" si="22"/>
        <v>0</v>
      </c>
      <c r="S122" s="308">
        <f t="shared" si="22"/>
        <v>0</v>
      </c>
      <c r="T122" s="308">
        <f t="shared" si="22"/>
        <v>0</v>
      </c>
      <c r="U122" s="308">
        <f t="shared" si="22"/>
        <v>0</v>
      </c>
      <c r="V122" s="308">
        <f t="shared" si="22"/>
        <v>0</v>
      </c>
      <c r="W122" s="308">
        <f t="shared" si="22"/>
        <v>0</v>
      </c>
      <c r="X122" s="308">
        <f t="shared" si="22"/>
        <v>0</v>
      </c>
      <c r="Y122" s="308">
        <f t="shared" si="22"/>
        <v>0</v>
      </c>
      <c r="Z122" s="308">
        <f t="shared" si="22"/>
        <v>0</v>
      </c>
    </row>
    <row r="123" spans="1:26" x14ac:dyDescent="0.25">
      <c r="A123" s="5">
        <v>6</v>
      </c>
      <c r="B123" s="27" t="str">
        <f t="shared" si="17"/>
        <v>Battery - Com 4 Hours_PJM</v>
      </c>
      <c r="C123" s="304">
        <v>0</v>
      </c>
      <c r="D123" s="305">
        <v>0</v>
      </c>
      <c r="E123" s="306">
        <f>CCR_BTM!RCCR</f>
        <v>5.3013198735662778E-2</v>
      </c>
      <c r="F123" s="309">
        <f t="shared" si="10"/>
        <v>0</v>
      </c>
      <c r="G123" s="305"/>
      <c r="H123" s="311"/>
      <c r="I123" s="311"/>
      <c r="J123" s="311"/>
      <c r="K123" s="311"/>
      <c r="L123" s="308">
        <f t="shared" ref="L123:Z125" si="23">$F123</f>
        <v>0</v>
      </c>
      <c r="M123" s="308">
        <f t="shared" si="23"/>
        <v>0</v>
      </c>
      <c r="N123" s="308">
        <f t="shared" si="23"/>
        <v>0</v>
      </c>
      <c r="O123" s="308">
        <f t="shared" si="23"/>
        <v>0</v>
      </c>
      <c r="P123" s="308">
        <f t="shared" si="23"/>
        <v>0</v>
      </c>
      <c r="Q123" s="308">
        <f t="shared" si="23"/>
        <v>0</v>
      </c>
      <c r="R123" s="308">
        <f t="shared" si="23"/>
        <v>0</v>
      </c>
      <c r="S123" s="308">
        <f t="shared" si="23"/>
        <v>0</v>
      </c>
      <c r="T123" s="308">
        <f t="shared" si="23"/>
        <v>0</v>
      </c>
      <c r="U123" s="308">
        <f t="shared" si="23"/>
        <v>0</v>
      </c>
      <c r="V123" s="308">
        <f t="shared" si="23"/>
        <v>0</v>
      </c>
      <c r="W123" s="308">
        <f t="shared" si="23"/>
        <v>0</v>
      </c>
      <c r="X123" s="308">
        <f t="shared" si="23"/>
        <v>0</v>
      </c>
      <c r="Y123" s="308">
        <f t="shared" si="23"/>
        <v>0</v>
      </c>
      <c r="Z123" s="308">
        <f t="shared" si="23"/>
        <v>0</v>
      </c>
    </row>
    <row r="124" spans="1:26" x14ac:dyDescent="0.25">
      <c r="B124" s="27" t="str">
        <f>$B$8</f>
        <v>Battery - Res 4 Hours_MISO</v>
      </c>
      <c r="C124" s="304">
        <f>G98</f>
        <v>139.46666666666667</v>
      </c>
      <c r="D124" s="312">
        <f>G106</f>
        <v>4129.5592964575808</v>
      </c>
      <c r="E124" s="306">
        <f>CCR_BTM!RCCR</f>
        <v>5.3013198735662778E-2</v>
      </c>
      <c r="F124" s="309">
        <f t="shared" si="10"/>
        <v>30532202.728907298</v>
      </c>
      <c r="G124" s="308">
        <f t="shared" ref="G124:K125" si="24">$F124</f>
        <v>30532202.728907298</v>
      </c>
      <c r="H124" s="308">
        <f t="shared" si="24"/>
        <v>30532202.728907298</v>
      </c>
      <c r="I124" s="308">
        <f t="shared" si="24"/>
        <v>30532202.728907298</v>
      </c>
      <c r="J124" s="308">
        <f t="shared" si="24"/>
        <v>30532202.728907298</v>
      </c>
      <c r="K124" s="308">
        <f t="shared" si="24"/>
        <v>30532202.728907298</v>
      </c>
      <c r="L124" s="308">
        <f t="shared" si="23"/>
        <v>30532202.728907298</v>
      </c>
      <c r="M124" s="308">
        <f t="shared" si="23"/>
        <v>30532202.728907298</v>
      </c>
      <c r="N124" s="308">
        <f t="shared" si="23"/>
        <v>30532202.728907298</v>
      </c>
      <c r="O124" s="308">
        <f t="shared" si="23"/>
        <v>30532202.728907298</v>
      </c>
      <c r="P124" s="308">
        <f t="shared" si="23"/>
        <v>30532202.728907298</v>
      </c>
      <c r="Q124" s="308">
        <f t="shared" si="23"/>
        <v>30532202.728907298</v>
      </c>
      <c r="R124" s="308">
        <f t="shared" si="23"/>
        <v>30532202.728907298</v>
      </c>
      <c r="S124" s="308">
        <f t="shared" si="23"/>
        <v>30532202.728907298</v>
      </c>
      <c r="T124" s="308">
        <f t="shared" si="23"/>
        <v>30532202.728907298</v>
      </c>
      <c r="U124" s="308">
        <f t="shared" si="23"/>
        <v>30532202.728907298</v>
      </c>
      <c r="V124" s="308">
        <f t="shared" si="23"/>
        <v>30532202.728907298</v>
      </c>
      <c r="W124" s="308">
        <f t="shared" si="23"/>
        <v>30532202.728907298</v>
      </c>
      <c r="X124" s="308">
        <f t="shared" si="23"/>
        <v>30532202.728907298</v>
      </c>
      <c r="Y124" s="308">
        <f t="shared" si="23"/>
        <v>30532202.728907298</v>
      </c>
      <c r="Z124" s="308">
        <f t="shared" si="23"/>
        <v>30532202.728907298</v>
      </c>
    </row>
    <row r="125" spans="1:26" x14ac:dyDescent="0.25">
      <c r="B125" s="27" t="str">
        <f>$B$9</f>
        <v>Battery - Res 4 Hours_PJM</v>
      </c>
      <c r="C125" s="304">
        <f>G99</f>
        <v>60.533333333333331</v>
      </c>
      <c r="D125" s="305">
        <f>G107</f>
        <v>4161.9988824470356</v>
      </c>
      <c r="E125" s="306">
        <f>CCR_BTM!RCCR</f>
        <v>5.3013198735662778E-2</v>
      </c>
      <c r="F125" s="309">
        <f t="shared" si="10"/>
        <v>13356127.566309076</v>
      </c>
      <c r="G125" s="308">
        <f t="shared" si="24"/>
        <v>13356127.566309076</v>
      </c>
      <c r="H125" s="308">
        <f t="shared" si="24"/>
        <v>13356127.566309076</v>
      </c>
      <c r="I125" s="308">
        <f t="shared" si="24"/>
        <v>13356127.566309076</v>
      </c>
      <c r="J125" s="308">
        <f t="shared" si="24"/>
        <v>13356127.566309076</v>
      </c>
      <c r="K125" s="308">
        <f t="shared" si="24"/>
        <v>13356127.566309076</v>
      </c>
      <c r="L125" s="308">
        <f t="shared" si="23"/>
        <v>13356127.566309076</v>
      </c>
      <c r="M125" s="308">
        <f t="shared" si="23"/>
        <v>13356127.566309076</v>
      </c>
      <c r="N125" s="308">
        <f t="shared" si="23"/>
        <v>13356127.566309076</v>
      </c>
      <c r="O125" s="308">
        <f t="shared" si="23"/>
        <v>13356127.566309076</v>
      </c>
      <c r="P125" s="308">
        <f t="shared" si="23"/>
        <v>13356127.566309076</v>
      </c>
      <c r="Q125" s="308">
        <f t="shared" si="23"/>
        <v>13356127.566309076</v>
      </c>
      <c r="R125" s="308">
        <f t="shared" si="23"/>
        <v>13356127.566309076</v>
      </c>
      <c r="S125" s="308">
        <f t="shared" si="23"/>
        <v>13356127.566309076</v>
      </c>
      <c r="T125" s="308">
        <f t="shared" si="23"/>
        <v>13356127.566309076</v>
      </c>
      <c r="U125" s="308">
        <f t="shared" si="23"/>
        <v>13356127.566309076</v>
      </c>
      <c r="V125" s="308">
        <f t="shared" si="23"/>
        <v>13356127.566309076</v>
      </c>
      <c r="W125" s="308">
        <f t="shared" si="23"/>
        <v>13356127.566309076</v>
      </c>
      <c r="X125" s="308">
        <f t="shared" si="23"/>
        <v>13356127.566309076</v>
      </c>
      <c r="Y125" s="308">
        <f t="shared" si="23"/>
        <v>13356127.566309076</v>
      </c>
      <c r="Z125" s="308">
        <f t="shared" si="23"/>
        <v>13356127.566309076</v>
      </c>
    </row>
    <row r="126" spans="1:26" x14ac:dyDescent="0.25">
      <c r="B126" s="27"/>
      <c r="C126" s="304"/>
      <c r="D126" s="305"/>
      <c r="E126" s="306"/>
      <c r="F126" s="309"/>
      <c r="G126" s="308"/>
      <c r="H126" s="308"/>
      <c r="I126" s="308"/>
      <c r="J126" s="308"/>
      <c r="K126" s="308"/>
      <c r="L126" s="308"/>
      <c r="M126" s="308"/>
      <c r="N126" s="308"/>
      <c r="O126" s="308"/>
      <c r="P126" s="308"/>
      <c r="Q126" s="308"/>
      <c r="R126" s="308"/>
      <c r="S126" s="308"/>
      <c r="T126" s="308"/>
      <c r="U126" s="308"/>
      <c r="V126" s="308"/>
      <c r="W126" s="308"/>
      <c r="X126" s="308"/>
      <c r="Y126" s="308"/>
      <c r="Z126" s="308"/>
    </row>
    <row r="127" spans="1:26" x14ac:dyDescent="0.25">
      <c r="B127" s="27"/>
      <c r="C127" s="27"/>
      <c r="D127" s="27"/>
      <c r="E127" s="27"/>
      <c r="F127" s="27"/>
      <c r="G127" s="27"/>
    </row>
    <row r="128" spans="1:26" x14ac:dyDescent="0.25">
      <c r="B128" s="23" t="s">
        <v>64</v>
      </c>
      <c r="C128" s="27"/>
      <c r="D128" s="27"/>
      <c r="E128" s="27"/>
      <c r="F128" s="27"/>
      <c r="G128" s="27"/>
    </row>
    <row r="129" spans="2:31" x14ac:dyDescent="0.25">
      <c r="B129" s="23" t="s">
        <v>27</v>
      </c>
      <c r="C129" s="27"/>
      <c r="D129" s="27"/>
      <c r="E129" s="27"/>
      <c r="F129" s="27"/>
      <c r="G129" s="179">
        <f t="shared" ref="G129:Z129" si="25">G2</f>
        <v>2030</v>
      </c>
      <c r="H129" s="179">
        <f t="shared" si="25"/>
        <v>2031</v>
      </c>
      <c r="I129" s="179">
        <f t="shared" si="25"/>
        <v>2032</v>
      </c>
      <c r="J129" s="179">
        <f t="shared" si="25"/>
        <v>2033</v>
      </c>
      <c r="K129" s="179">
        <f t="shared" si="25"/>
        <v>2034</v>
      </c>
      <c r="L129" s="179">
        <f t="shared" si="25"/>
        <v>2035</v>
      </c>
      <c r="M129" s="179">
        <f t="shared" si="25"/>
        <v>2036</v>
      </c>
      <c r="N129" s="179">
        <f t="shared" si="25"/>
        <v>2037</v>
      </c>
      <c r="O129" s="179">
        <f t="shared" si="25"/>
        <v>2038</v>
      </c>
      <c r="P129" s="179">
        <f t="shared" si="25"/>
        <v>2039</v>
      </c>
      <c r="Q129" s="179">
        <f t="shared" si="25"/>
        <v>2040</v>
      </c>
      <c r="R129" s="179">
        <f t="shared" si="25"/>
        <v>2041</v>
      </c>
      <c r="S129" s="179">
        <f t="shared" si="25"/>
        <v>2042</v>
      </c>
      <c r="T129" s="179">
        <f t="shared" si="25"/>
        <v>2043</v>
      </c>
      <c r="U129" s="179">
        <f t="shared" si="25"/>
        <v>2044</v>
      </c>
      <c r="V129" s="179">
        <f t="shared" si="25"/>
        <v>2045</v>
      </c>
      <c r="W129" s="179">
        <f t="shared" si="25"/>
        <v>2046</v>
      </c>
      <c r="X129" s="179">
        <f t="shared" si="25"/>
        <v>2047</v>
      </c>
      <c r="Y129" s="179">
        <f t="shared" si="25"/>
        <v>2048</v>
      </c>
      <c r="Z129" s="179">
        <f t="shared" si="25"/>
        <v>2049</v>
      </c>
      <c r="AA129" s="179"/>
      <c r="AB129" s="179"/>
      <c r="AC129" s="179"/>
      <c r="AD129" s="179"/>
      <c r="AE129" s="179"/>
    </row>
    <row r="130" spans="2:31" x14ac:dyDescent="0.25">
      <c r="B130" s="27" t="s">
        <v>28</v>
      </c>
      <c r="C130" s="27"/>
      <c r="D130" s="27"/>
      <c r="E130" s="27"/>
      <c r="F130" s="27"/>
      <c r="G130" s="313">
        <f>SUM(G88:G91)</f>
        <v>63415713.751386225</v>
      </c>
      <c r="H130" s="313">
        <f t="shared" ref="H130:Z130" si="26">SUM(H88:H91)</f>
        <v>63415713.751386225</v>
      </c>
      <c r="I130" s="313">
        <f t="shared" si="26"/>
        <v>63415713.751386225</v>
      </c>
      <c r="J130" s="313">
        <f t="shared" si="26"/>
        <v>63415713.751386225</v>
      </c>
      <c r="K130" s="313">
        <f t="shared" si="26"/>
        <v>63415713.751386225</v>
      </c>
      <c r="L130" s="313">
        <f t="shared" si="26"/>
        <v>63415713.751386225</v>
      </c>
      <c r="M130" s="313">
        <f t="shared" si="26"/>
        <v>63415713.751386225</v>
      </c>
      <c r="N130" s="313">
        <f t="shared" si="26"/>
        <v>63415713.751386225</v>
      </c>
      <c r="O130" s="313">
        <f t="shared" si="26"/>
        <v>63415713.751386225</v>
      </c>
      <c r="P130" s="313">
        <f t="shared" si="26"/>
        <v>63415713.751386225</v>
      </c>
      <c r="Q130" s="313">
        <f t="shared" si="26"/>
        <v>63415713.751386225</v>
      </c>
      <c r="R130" s="313">
        <f t="shared" si="26"/>
        <v>63415713.751386225</v>
      </c>
      <c r="S130" s="313">
        <f t="shared" si="26"/>
        <v>63415713.751386225</v>
      </c>
      <c r="T130" s="313">
        <f t="shared" si="26"/>
        <v>63415713.751386225</v>
      </c>
      <c r="U130" s="313">
        <f t="shared" si="26"/>
        <v>63415713.751386225</v>
      </c>
      <c r="V130" s="313">
        <f t="shared" si="26"/>
        <v>63415713.751386225</v>
      </c>
      <c r="W130" s="313">
        <f t="shared" si="26"/>
        <v>63415713.751386225</v>
      </c>
      <c r="X130" s="313">
        <f t="shared" si="26"/>
        <v>63415713.751386225</v>
      </c>
      <c r="Y130" s="313">
        <f t="shared" si="26"/>
        <v>63415713.751386225</v>
      </c>
      <c r="Z130" s="313">
        <f t="shared" si="26"/>
        <v>63415713.751386225</v>
      </c>
      <c r="AA130" s="313"/>
      <c r="AB130" s="313"/>
      <c r="AC130" s="313"/>
      <c r="AD130" s="313"/>
      <c r="AE130" s="313"/>
    </row>
    <row r="131" spans="2:31" x14ac:dyDescent="0.25">
      <c r="B131" s="27" t="s">
        <v>29</v>
      </c>
      <c r="C131" s="27"/>
      <c r="D131" s="27"/>
      <c r="E131" s="27"/>
      <c r="F131" s="27"/>
      <c r="G131" s="314">
        <f t="shared" ref="G131:Z131" si="27">SUM(G112:G125)</f>
        <v>134474793.44264564</v>
      </c>
      <c r="H131" s="314">
        <f t="shared" si="27"/>
        <v>134474793.44264564</v>
      </c>
      <c r="I131" s="314">
        <f t="shared" si="27"/>
        <v>134474793.44264564</v>
      </c>
      <c r="J131" s="314">
        <f t="shared" si="27"/>
        <v>134474793.44264564</v>
      </c>
      <c r="K131" s="314">
        <f t="shared" si="27"/>
        <v>134474793.44264564</v>
      </c>
      <c r="L131" s="314">
        <f t="shared" si="27"/>
        <v>134474793.44264564</v>
      </c>
      <c r="M131" s="314">
        <f t="shared" si="27"/>
        <v>134474793.44264564</v>
      </c>
      <c r="N131" s="314">
        <f t="shared" si="27"/>
        <v>134474793.44264564</v>
      </c>
      <c r="O131" s="314">
        <f t="shared" si="27"/>
        <v>134474793.44264564</v>
      </c>
      <c r="P131" s="314">
        <f t="shared" si="27"/>
        <v>134474793.44264564</v>
      </c>
      <c r="Q131" s="314">
        <f t="shared" si="27"/>
        <v>134474793.44264564</v>
      </c>
      <c r="R131" s="314">
        <f t="shared" si="27"/>
        <v>134474793.44264564</v>
      </c>
      <c r="S131" s="314">
        <f t="shared" si="27"/>
        <v>134474793.44264564</v>
      </c>
      <c r="T131" s="314">
        <f t="shared" si="27"/>
        <v>134474793.44264564</v>
      </c>
      <c r="U131" s="314">
        <f t="shared" si="27"/>
        <v>134474793.44264564</v>
      </c>
      <c r="V131" s="314">
        <f t="shared" si="27"/>
        <v>134474793.44264564</v>
      </c>
      <c r="W131" s="314">
        <f t="shared" si="27"/>
        <v>134474793.44264564</v>
      </c>
      <c r="X131" s="314">
        <f t="shared" si="27"/>
        <v>134474793.44264564</v>
      </c>
      <c r="Y131" s="314">
        <f t="shared" si="27"/>
        <v>134474793.44264564</v>
      </c>
      <c r="Z131" s="314">
        <f t="shared" si="27"/>
        <v>134474793.44264564</v>
      </c>
      <c r="AA131" s="314"/>
      <c r="AB131" s="314"/>
      <c r="AC131" s="314"/>
      <c r="AD131" s="314"/>
      <c r="AE131" s="314"/>
    </row>
  </sheetData>
  <sheetProtection selectLockedCells="1"/>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6740A-A759-45EC-B3A7-19071DB7843F}">
  <sheetPr codeName="Sheet15">
    <tabColor theme="0" tint="-0.14999847407452621"/>
  </sheetPr>
  <dimension ref="A1:C7"/>
  <sheetViews>
    <sheetView workbookViewId="0"/>
  </sheetViews>
  <sheetFormatPr defaultRowHeight="15" x14ac:dyDescent="0.25"/>
  <cols>
    <col min="1" max="1" width="27" style="5" bestFit="1" customWidth="1"/>
    <col min="2" max="2" width="16.7109375" style="5" customWidth="1"/>
    <col min="3" max="3" width="24.85546875" style="5" bestFit="1" customWidth="1"/>
    <col min="4" max="16384" width="9.140625" style="5"/>
  </cols>
  <sheetData>
    <row r="1" spans="1:3" ht="18.75" x14ac:dyDescent="0.3">
      <c r="A1" s="30" t="s">
        <v>105</v>
      </c>
      <c r="B1" s="30"/>
    </row>
    <row r="2" spans="1:3" x14ac:dyDescent="0.25">
      <c r="B2" s="249" t="s">
        <v>104</v>
      </c>
      <c r="C2" s="5" t="s">
        <v>103</v>
      </c>
    </row>
    <row r="3" spans="1:3" x14ac:dyDescent="0.25">
      <c r="A3" s="248" t="s">
        <v>102</v>
      </c>
      <c r="B3" s="282">
        <f>10^3</f>
        <v>1000</v>
      </c>
    </row>
    <row r="4" spans="1:3" x14ac:dyDescent="0.25">
      <c r="A4" s="35" t="s">
        <v>101</v>
      </c>
      <c r="B4" s="34">
        <v>47484</v>
      </c>
      <c r="C4" s="33"/>
    </row>
    <row r="5" spans="1:3" x14ac:dyDescent="0.25">
      <c r="A5" s="248" t="s">
        <v>100</v>
      </c>
      <c r="B5" s="283">
        <v>1</v>
      </c>
      <c r="C5" s="32"/>
    </row>
    <row r="6" spans="1:3" x14ac:dyDescent="0.25">
      <c r="A6" s="284" t="s">
        <v>99</v>
      </c>
      <c r="B6" s="283">
        <v>7.4789635042676814E-2</v>
      </c>
      <c r="C6" s="27" t="s">
        <v>355</v>
      </c>
    </row>
    <row r="7" spans="1:3" x14ac:dyDescent="0.25">
      <c r="A7" s="27" t="s">
        <v>354</v>
      </c>
      <c r="B7" s="5">
        <f>CCR_BTM!RCCR</f>
        <v>5.3013198735662778E-2</v>
      </c>
      <c r="C7" s="27" t="s">
        <v>356</v>
      </c>
    </row>
  </sheetData>
  <dataValidations count="1">
    <dataValidation type="date" showInputMessage="1" showErrorMessage="1" sqref="B4:C4" xr:uid="{33A3DD79-39D0-41CB-AA36-0587D2402986}">
      <formula1>1</formula1>
      <formula2>73050</formula2>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37C48-098B-45E7-9811-58F59F62AE03}">
  <sheetPr codeName="Sheet35">
    <tabColor theme="0" tint="-0.14999847407452621"/>
    <pageSetUpPr fitToPage="1"/>
  </sheetPr>
  <dimension ref="A1:U66"/>
  <sheetViews>
    <sheetView zoomScale="85" zoomScaleNormal="85" workbookViewId="0">
      <pane xSplit="5" ySplit="21" topLeftCell="F22" activePane="bottomRight" state="frozen"/>
      <selection pane="topRight"/>
      <selection pane="bottomLeft"/>
      <selection pane="bottomRight"/>
    </sheetView>
  </sheetViews>
  <sheetFormatPr defaultRowHeight="15" x14ac:dyDescent="0.25"/>
  <cols>
    <col min="1" max="1" width="18" style="5" customWidth="1"/>
    <col min="2" max="14" width="9.140625" style="5"/>
    <col min="15" max="17" width="12" style="5" customWidth="1"/>
    <col min="18" max="16384" width="9.140625" style="5"/>
  </cols>
  <sheetData>
    <row r="1" spans="1:18" ht="18.75" x14ac:dyDescent="0.3">
      <c r="A1" s="30" t="s">
        <v>140</v>
      </c>
      <c r="O1" s="24"/>
    </row>
    <row r="3" spans="1:18" x14ac:dyDescent="0.25">
      <c r="A3" s="24" t="s">
        <v>105</v>
      </c>
      <c r="D3" s="258" t="s">
        <v>139</v>
      </c>
      <c r="O3" s="259"/>
      <c r="P3" s="259"/>
      <c r="Q3" s="259"/>
      <c r="R3" s="259"/>
    </row>
    <row r="4" spans="1:18" x14ac:dyDescent="0.25">
      <c r="A4" s="260" t="s">
        <v>138</v>
      </c>
      <c r="B4" s="260"/>
      <c r="C4" s="5" t="s">
        <v>137</v>
      </c>
      <c r="D4" s="261">
        <v>0.51500000000000001</v>
      </c>
      <c r="O4" s="37"/>
      <c r="P4" s="37"/>
      <c r="Q4" s="37"/>
      <c r="R4" s="37"/>
    </row>
    <row r="5" spans="1:18" x14ac:dyDescent="0.25">
      <c r="A5" s="260" t="s">
        <v>136</v>
      </c>
      <c r="B5" s="260"/>
      <c r="C5" s="5" t="s">
        <v>135</v>
      </c>
      <c r="D5" s="262">
        <v>5.1909999999999998E-2</v>
      </c>
      <c r="O5" s="36"/>
      <c r="P5" s="36"/>
      <c r="Q5" s="36"/>
      <c r="R5" s="36"/>
    </row>
    <row r="6" spans="1:18" x14ac:dyDescent="0.25">
      <c r="A6" s="260" t="s">
        <v>134</v>
      </c>
      <c r="B6" s="260"/>
      <c r="C6" s="5" t="s">
        <v>133</v>
      </c>
      <c r="D6" s="262">
        <v>8.6879999999999985E-2</v>
      </c>
      <c r="O6" s="36"/>
      <c r="P6" s="36"/>
      <c r="Q6" s="36"/>
      <c r="R6" s="36"/>
    </row>
    <row r="7" spans="1:18" x14ac:dyDescent="0.25">
      <c r="A7" s="260" t="s">
        <v>132</v>
      </c>
      <c r="B7" s="260"/>
      <c r="C7" s="5" t="s">
        <v>131</v>
      </c>
      <c r="D7" s="261">
        <v>0.21</v>
      </c>
    </row>
    <row r="8" spans="1:18" x14ac:dyDescent="0.25">
      <c r="A8" s="260" t="s">
        <v>130</v>
      </c>
      <c r="B8" s="260"/>
      <c r="C8" s="5" t="s">
        <v>129</v>
      </c>
      <c r="D8" s="262">
        <v>9.5000000000000001E-2</v>
      </c>
    </row>
    <row r="9" spans="1:18" x14ac:dyDescent="0.25">
      <c r="A9" s="260" t="s">
        <v>128</v>
      </c>
      <c r="B9" s="260"/>
      <c r="C9" s="5" t="s">
        <v>127</v>
      </c>
      <c r="D9" s="5">
        <v>20</v>
      </c>
    </row>
    <row r="10" spans="1:18" x14ac:dyDescent="0.25">
      <c r="A10" s="260" t="s">
        <v>126</v>
      </c>
      <c r="B10" s="260"/>
      <c r="C10" s="5" t="s">
        <v>125</v>
      </c>
      <c r="D10" s="5">
        <v>5</v>
      </c>
    </row>
    <row r="11" spans="1:18" x14ac:dyDescent="0.25">
      <c r="A11" s="260" t="s">
        <v>124</v>
      </c>
      <c r="B11" s="260"/>
      <c r="C11" s="5" t="s">
        <v>123</v>
      </c>
      <c r="D11" s="261">
        <v>0</v>
      </c>
    </row>
    <row r="12" spans="1:18" x14ac:dyDescent="0.25">
      <c r="A12" s="260" t="s">
        <v>20</v>
      </c>
      <c r="B12" s="260"/>
      <c r="C12" s="5" t="s">
        <v>122</v>
      </c>
      <c r="D12" s="262">
        <v>2.5000000000000001E-2</v>
      </c>
    </row>
    <row r="13" spans="1:18" x14ac:dyDescent="0.25">
      <c r="A13" s="260" t="s">
        <v>121</v>
      </c>
      <c r="B13" s="260"/>
      <c r="C13" s="5" t="s">
        <v>120</v>
      </c>
      <c r="D13" s="264">
        <f>IF(TL&lt;=10,2,IF(TL&gt;20,1,1.5))</f>
        <v>2</v>
      </c>
    </row>
    <row r="14" spans="1:18" x14ac:dyDescent="0.25">
      <c r="A14" s="260" t="s">
        <v>119</v>
      </c>
      <c r="B14" s="260"/>
      <c r="C14" s="5" t="s">
        <v>118</v>
      </c>
      <c r="D14" s="26">
        <f>$B$64</f>
        <v>0.84994124828664652</v>
      </c>
    </row>
    <row r="15" spans="1:18" x14ac:dyDescent="0.25">
      <c r="A15" s="260" t="s">
        <v>117</v>
      </c>
      <c r="B15" s="260"/>
      <c r="C15" s="5" t="s">
        <v>116</v>
      </c>
      <c r="D15" s="262">
        <f>SITR+FITR*(1-SITR)</f>
        <v>0.28505000000000003</v>
      </c>
    </row>
    <row r="16" spans="1:18" x14ac:dyDescent="0.25">
      <c r="A16" s="260" t="s">
        <v>115</v>
      </c>
      <c r="B16" s="260"/>
      <c r="C16" s="5" t="s">
        <v>114</v>
      </c>
      <c r="D16" s="262">
        <f>DbtRt*Int*(1-EITR)+(1-DbtRt)*EqRet</f>
        <v>6.1250023067499992E-2</v>
      </c>
    </row>
    <row r="17" spans="1:21" ht="15.75" x14ac:dyDescent="0.25">
      <c r="A17" s="265" t="s">
        <v>113</v>
      </c>
      <c r="B17" s="266"/>
      <c r="C17" s="267" t="s">
        <v>112</v>
      </c>
      <c r="D17" s="268">
        <f>(-PMT(NWACC,BL,1)+PMT(NWACC,BL,PVDpr)*EITR)/(1-EITR)*(1-ITCR)</f>
        <v>9.3340522802619355E-2</v>
      </c>
    </row>
    <row r="18" spans="1:21" x14ac:dyDescent="0.25">
      <c r="A18" s="260" t="s">
        <v>111</v>
      </c>
      <c r="B18" s="260"/>
      <c r="C18" s="5" t="s">
        <v>110</v>
      </c>
      <c r="D18" s="262">
        <f>(1+NWACC)/(1+Inf)-1</f>
        <v>3.5365876163414578E-2</v>
      </c>
    </row>
    <row r="19" spans="1:21" ht="15.75" x14ac:dyDescent="0.25">
      <c r="A19" s="269" t="s">
        <v>109</v>
      </c>
      <c r="B19" s="270"/>
      <c r="C19" s="271" t="s">
        <v>108</v>
      </c>
      <c r="D19" s="272">
        <f>PMT(RWACC,BL,PV(NWACC,BL,NCCR))</f>
        <v>7.4817747691773226E-2</v>
      </c>
      <c r="O19" s="262"/>
      <c r="P19" s="262"/>
      <c r="Q19" s="262"/>
      <c r="S19" s="273"/>
      <c r="T19" s="273"/>
      <c r="U19" s="273"/>
    </row>
    <row r="21" spans="1:21" x14ac:dyDescent="0.25">
      <c r="A21" s="274" t="s">
        <v>22</v>
      </c>
      <c r="B21" s="274" t="s">
        <v>107</v>
      </c>
    </row>
    <row r="22" spans="1:21" x14ac:dyDescent="0.25">
      <c r="A22" s="275">
        <v>0</v>
      </c>
      <c r="B22" s="276"/>
    </row>
    <row r="23" spans="1:21" x14ac:dyDescent="0.25">
      <c r="A23" s="277">
        <f t="shared" ref="A23:A62" si="0">A22+1</f>
        <v>1</v>
      </c>
      <c r="B23" s="276">
        <f>IF(OR($A23&gt;=BL,$A23&gt;TL),1,MAX(1/(TL-$A23+1.5),DBR/TL)*IF($A23=1,0.5,1))*MAX(0,1-SUM(B$22:B22))*(1-ITCR)</f>
        <v>0.2</v>
      </c>
    </row>
    <row r="24" spans="1:21" x14ac:dyDescent="0.25">
      <c r="A24" s="277">
        <f t="shared" si="0"/>
        <v>2</v>
      </c>
      <c r="B24" s="276">
        <f>IF(OR($A24&gt;=BL,$A24&gt;TL),1,MAX(1/(TL-$A24+1.5),DBR/TL)*IF($A24=1,0.5,1))*MAX(0,1-SUM(B$22:B23))*(1-ITCR)</f>
        <v>0.32000000000000006</v>
      </c>
    </row>
    <row r="25" spans="1:21" x14ac:dyDescent="0.25">
      <c r="A25" s="277">
        <f t="shared" si="0"/>
        <v>3</v>
      </c>
      <c r="B25" s="276">
        <f>IF(OR($A25&gt;=BL,$A25&gt;TL),1,MAX(1/(TL-$A25+1.5),DBR/TL)*IF($A25=1,0.5,1))*MAX(0,1-SUM(B$22:B24))*(1-ITCR)</f>
        <v>0.192</v>
      </c>
    </row>
    <row r="26" spans="1:21" x14ac:dyDescent="0.25">
      <c r="A26" s="277">
        <f t="shared" si="0"/>
        <v>4</v>
      </c>
      <c r="B26" s="276">
        <f>IF(OR($A26&gt;=BL,$A26&gt;TL),1,MAX(1/(TL-$A26+1.5),DBR/TL)*IF($A26=1,0.5,1))*MAX(0,1-SUM(B$22:B25))*(1-ITCR)</f>
        <v>0.11520000000000002</v>
      </c>
    </row>
    <row r="27" spans="1:21" x14ac:dyDescent="0.25">
      <c r="A27" s="277">
        <f t="shared" si="0"/>
        <v>5</v>
      </c>
      <c r="B27" s="276">
        <f>IF(OR($A27&gt;=BL,$A27&gt;TL),1,MAX(1/(TL-$A27+1.5),DBR/TL)*IF($A27=1,0.5,1))*MAX(0,1-SUM(B$22:B26))*(1-ITCR)</f>
        <v>0.11520000000000004</v>
      </c>
    </row>
    <row r="28" spans="1:21" x14ac:dyDescent="0.25">
      <c r="A28" s="277">
        <f t="shared" si="0"/>
        <v>6</v>
      </c>
      <c r="B28" s="276">
        <f>IF(OR($A28&gt;=BL,$A28&gt;TL),1,MAX(1/(TL-$A28+1.5),DBR/TL)*IF($A28=1,0.5,1))*MAX(0,1-SUM(B$22:B27))*(1-ITCR)</f>
        <v>5.7599999999999985E-2</v>
      </c>
    </row>
    <row r="29" spans="1:21" x14ac:dyDescent="0.25">
      <c r="A29" s="277">
        <f t="shared" si="0"/>
        <v>7</v>
      </c>
      <c r="B29" s="276">
        <f>IF(OR($A29&gt;=BL,$A29&gt;TL),1,MAX(1/(TL-$A29+1.5),DBR/TL)*IF($A29=1,0.5,1))*MAX(0,1-SUM(B$22:B28))*(1-ITCR)</f>
        <v>0</v>
      </c>
    </row>
    <row r="30" spans="1:21" x14ac:dyDescent="0.25">
      <c r="A30" s="277">
        <f t="shared" si="0"/>
        <v>8</v>
      </c>
      <c r="B30" s="276">
        <f>IF(OR($A30&gt;=BL,$A30&gt;TL),1,MAX(1/(TL-$A30+1.5),DBR/TL)*IF($A30=1,0.5,1))*MAX(0,1-SUM(B$22:B29))*(1-ITCR)</f>
        <v>0</v>
      </c>
    </row>
    <row r="31" spans="1:21" x14ac:dyDescent="0.25">
      <c r="A31" s="277">
        <f t="shared" si="0"/>
        <v>9</v>
      </c>
      <c r="B31" s="276">
        <f>IF(OR($A31&gt;=BL,$A31&gt;TL),1,MAX(1/(TL-$A31+1.5),DBR/TL)*IF($A31=1,0.5,1))*MAX(0,1-SUM(B$22:B30))*(1-ITCR)</f>
        <v>0</v>
      </c>
    </row>
    <row r="32" spans="1:21" x14ac:dyDescent="0.25">
      <c r="A32" s="277">
        <f t="shared" si="0"/>
        <v>10</v>
      </c>
      <c r="B32" s="276">
        <f>IF(OR($A32&gt;=BL,$A32&gt;TL),1,MAX(1/(TL-$A32+1.5),DBR/TL)*IF($A32=1,0.5,1))*MAX(0,1-SUM(B$22:B31))*(1-ITCR)</f>
        <v>0</v>
      </c>
    </row>
    <row r="33" spans="1:2" x14ac:dyDescent="0.25">
      <c r="A33" s="277">
        <f t="shared" si="0"/>
        <v>11</v>
      </c>
      <c r="B33" s="276">
        <f>IF(OR($A33&gt;=BL,$A33&gt;TL),1,MAX(1/(TL-$A33+1.5),DBR/TL)*IF($A33=1,0.5,1))*MAX(0,1-SUM(B$22:B32))*(1-ITCR)</f>
        <v>0</v>
      </c>
    </row>
    <row r="34" spans="1:2" x14ac:dyDescent="0.25">
      <c r="A34" s="277">
        <f t="shared" si="0"/>
        <v>12</v>
      </c>
      <c r="B34" s="276">
        <f>IF(OR($A34&gt;=BL,$A34&gt;TL),1,MAX(1/(TL-$A34+1.5),DBR/TL)*IF($A34=1,0.5,1))*MAX(0,1-SUM(B$22:B33))*(1-ITCR)</f>
        <v>0</v>
      </c>
    </row>
    <row r="35" spans="1:2" x14ac:dyDescent="0.25">
      <c r="A35" s="277">
        <f t="shared" si="0"/>
        <v>13</v>
      </c>
      <c r="B35" s="276">
        <f>IF(OR($A35&gt;=BL,$A35&gt;TL),1,MAX(1/(TL-$A35+1.5),DBR/TL)*IF($A35=1,0.5,1))*MAX(0,1-SUM(B$22:B34))*(1-ITCR)</f>
        <v>0</v>
      </c>
    </row>
    <row r="36" spans="1:2" x14ac:dyDescent="0.25">
      <c r="A36" s="277">
        <f t="shared" si="0"/>
        <v>14</v>
      </c>
      <c r="B36" s="276">
        <f>IF(OR($A36&gt;=BL,$A36&gt;TL),1,MAX(1/(TL-$A36+1.5),DBR/TL)*IF($A36=1,0.5,1))*MAX(0,1-SUM(B$22:B35))*(1-ITCR)</f>
        <v>0</v>
      </c>
    </row>
    <row r="37" spans="1:2" x14ac:dyDescent="0.25">
      <c r="A37" s="277">
        <f t="shared" si="0"/>
        <v>15</v>
      </c>
      <c r="B37" s="276">
        <f>IF(OR($A37&gt;=BL,$A37&gt;TL),1,MAX(1/(TL-$A37+1.5),DBR/TL)*IF($A37=1,0.5,1))*MAX(0,1-SUM(B$22:B36))*(1-ITCR)</f>
        <v>0</v>
      </c>
    </row>
    <row r="38" spans="1:2" x14ac:dyDescent="0.25">
      <c r="A38" s="277">
        <f t="shared" si="0"/>
        <v>16</v>
      </c>
      <c r="B38" s="276">
        <f>IF(OR($A38&gt;=BL,$A38&gt;TL),1,MAX(1/(TL-$A38+1.5),DBR/TL)*IF($A38=1,0.5,1))*MAX(0,1-SUM(B$22:B37))*(1-ITCR)</f>
        <v>0</v>
      </c>
    </row>
    <row r="39" spans="1:2" x14ac:dyDescent="0.25">
      <c r="A39" s="277">
        <f t="shared" si="0"/>
        <v>17</v>
      </c>
      <c r="B39" s="276">
        <f>IF(OR($A39&gt;=BL,$A39&gt;TL),1,MAX(1/(TL-$A39+1.5),DBR/TL)*IF($A39=1,0.5,1))*MAX(0,1-SUM(B$22:B38))*(1-ITCR)</f>
        <v>0</v>
      </c>
    </row>
    <row r="40" spans="1:2" x14ac:dyDescent="0.25">
      <c r="A40" s="277">
        <f t="shared" si="0"/>
        <v>18</v>
      </c>
      <c r="B40" s="276">
        <f>IF(OR($A40&gt;=BL,$A40&gt;TL),1,MAX(1/(TL-$A40+1.5),DBR/TL)*IF($A40=1,0.5,1))*MAX(0,1-SUM(B$22:B39))*(1-ITCR)</f>
        <v>0</v>
      </c>
    </row>
    <row r="41" spans="1:2" x14ac:dyDescent="0.25">
      <c r="A41" s="277">
        <f t="shared" si="0"/>
        <v>19</v>
      </c>
      <c r="B41" s="276">
        <f>IF(OR($A41&gt;=BL,$A41&gt;TL),1,MAX(1/(TL-$A41+1.5),DBR/TL)*IF($A41=1,0.5,1))*MAX(0,1-SUM(B$22:B40))*(1-ITCR)</f>
        <v>0</v>
      </c>
    </row>
    <row r="42" spans="1:2" x14ac:dyDescent="0.25">
      <c r="A42" s="277">
        <f t="shared" si="0"/>
        <v>20</v>
      </c>
      <c r="B42" s="276">
        <f>IF(OR($A42&gt;=BL,$A42&gt;TL),1,MAX(1/(TL-$A42+1.5),DBR/TL)*IF($A42=1,0.5,1))*MAX(0,1-SUM(B$22:B41))*(1-ITCR)</f>
        <v>0</v>
      </c>
    </row>
    <row r="43" spans="1:2" x14ac:dyDescent="0.25">
      <c r="A43" s="277">
        <f t="shared" si="0"/>
        <v>21</v>
      </c>
      <c r="B43" s="276">
        <f>IF(OR($A43&gt;=BL,$A43&gt;TL),1,MAX(1/(TL-$A43+1.5),DBR/TL)*IF($A43=1,0.5,1))*MAX(0,1-SUM(B$22:B42))*(1-ITCR)</f>
        <v>0</v>
      </c>
    </row>
    <row r="44" spans="1:2" x14ac:dyDescent="0.25">
      <c r="A44" s="277">
        <f t="shared" si="0"/>
        <v>22</v>
      </c>
      <c r="B44" s="276">
        <f>IF(OR($A44&gt;=BL,$A44&gt;TL),1,MAX(1/(TL-$A44+1.5),DBR/TL)*IF($A44=1,0.5,1))*MAX(0,1-SUM(B$22:B43))*(1-ITCR)</f>
        <v>0</v>
      </c>
    </row>
    <row r="45" spans="1:2" x14ac:dyDescent="0.25">
      <c r="A45" s="277">
        <f t="shared" si="0"/>
        <v>23</v>
      </c>
      <c r="B45" s="276">
        <f>IF(OR($A45&gt;=BL,$A45&gt;TL),1,MAX(1/(TL-$A45+1.5),DBR/TL)*IF($A45=1,0.5,1))*MAX(0,1-SUM(B$22:B44))*(1-ITCR)</f>
        <v>0</v>
      </c>
    </row>
    <row r="46" spans="1:2" x14ac:dyDescent="0.25">
      <c r="A46" s="277">
        <f t="shared" si="0"/>
        <v>24</v>
      </c>
      <c r="B46" s="276">
        <f>IF(OR($A46&gt;=BL,$A46&gt;TL),1,MAX(1/(TL-$A46+1.5),DBR/TL)*IF($A46=1,0.5,1))*MAX(0,1-SUM(B$22:B45))*(1-ITCR)</f>
        <v>0</v>
      </c>
    </row>
    <row r="47" spans="1:2" x14ac:dyDescent="0.25">
      <c r="A47" s="277">
        <f t="shared" si="0"/>
        <v>25</v>
      </c>
      <c r="B47" s="276">
        <f>IF(OR($A47&gt;=BL,$A47&gt;TL),1,MAX(1/(TL-$A47+1.5),DBR/TL)*IF($A47=1,0.5,1))*MAX(0,1-SUM(B$22:B46))*(1-ITCR)</f>
        <v>0</v>
      </c>
    </row>
    <row r="48" spans="1:2" x14ac:dyDescent="0.25">
      <c r="A48" s="277">
        <f t="shared" si="0"/>
        <v>26</v>
      </c>
      <c r="B48" s="276">
        <f>IF(OR($A48&gt;=BL,$A48&gt;TL),1,MAX(1/(TL-$A48+1.5),DBR/TL)*IF($A48=1,0.5,1))*MAX(0,1-SUM(B$22:B47))*(1-ITCR)</f>
        <v>0</v>
      </c>
    </row>
    <row r="49" spans="1:2" x14ac:dyDescent="0.25">
      <c r="A49" s="277">
        <f t="shared" si="0"/>
        <v>27</v>
      </c>
      <c r="B49" s="276">
        <f>IF(OR($A49&gt;=BL,$A49&gt;TL),1,MAX(1/(TL-$A49+1.5),DBR/TL)*IF($A49=1,0.5,1))*MAX(0,1-SUM(B$22:B48))*(1-ITCR)</f>
        <v>0</v>
      </c>
    </row>
    <row r="50" spans="1:2" x14ac:dyDescent="0.25">
      <c r="A50" s="277">
        <f t="shared" si="0"/>
        <v>28</v>
      </c>
      <c r="B50" s="276">
        <f>IF(OR($A50&gt;=BL,$A50&gt;TL),1,MAX(1/(TL-$A50+1.5),DBR/TL)*IF($A50=1,0.5,1))*MAX(0,1-SUM(B$22:B49))*(1-ITCR)</f>
        <v>0</v>
      </c>
    </row>
    <row r="51" spans="1:2" x14ac:dyDescent="0.25">
      <c r="A51" s="277">
        <f t="shared" si="0"/>
        <v>29</v>
      </c>
      <c r="B51" s="276">
        <f>IF(OR($A51&gt;=BL,$A51&gt;TL),1,MAX(1/(TL-$A51+1.5),DBR/TL)*IF($A51=1,0.5,1))*MAX(0,1-SUM(B$22:B50))*(1-ITCR)</f>
        <v>0</v>
      </c>
    </row>
    <row r="52" spans="1:2" x14ac:dyDescent="0.25">
      <c r="A52" s="277">
        <f t="shared" si="0"/>
        <v>30</v>
      </c>
      <c r="B52" s="276">
        <f>IF(OR($A52&gt;=BL,$A52&gt;TL),1,MAX(1/(TL-$A52+1.5),DBR/TL)*IF($A52=1,0.5,1))*MAX(0,1-SUM(B$22:B51))*(1-ITCR)</f>
        <v>0</v>
      </c>
    </row>
    <row r="53" spans="1:2" x14ac:dyDescent="0.25">
      <c r="A53" s="277">
        <f t="shared" si="0"/>
        <v>31</v>
      </c>
      <c r="B53" s="276">
        <f>IF(OR($A53&gt;=BL,$A53&gt;TL),1,MAX(1/(TL-$A53+1.5),DBR/TL)*IF($A53=1,0.5,1))*MAX(0,1-SUM(B$22:B52))*(1-ITCR)</f>
        <v>0</v>
      </c>
    </row>
    <row r="54" spans="1:2" x14ac:dyDescent="0.25">
      <c r="A54" s="277">
        <f t="shared" si="0"/>
        <v>32</v>
      </c>
      <c r="B54" s="276">
        <f>IF(OR($A54&gt;=BL,$A54&gt;TL),1,MAX(1/(TL-$A54+1.5),DBR/TL)*IF($A54=1,0.5,1))*MAX(0,1-SUM(B$22:B53))*(1-ITCR)</f>
        <v>0</v>
      </c>
    </row>
    <row r="55" spans="1:2" x14ac:dyDescent="0.25">
      <c r="A55" s="277">
        <f t="shared" si="0"/>
        <v>33</v>
      </c>
      <c r="B55" s="276">
        <f>IF(OR($A55&gt;=BL,$A55&gt;TL),1,MAX(1/(TL-$A55+1.5),DBR/TL)*IF($A55=1,0.5,1))*MAX(0,1-SUM(B$22:B54))*(1-ITCR)</f>
        <v>0</v>
      </c>
    </row>
    <row r="56" spans="1:2" x14ac:dyDescent="0.25">
      <c r="A56" s="277">
        <f t="shared" si="0"/>
        <v>34</v>
      </c>
      <c r="B56" s="276">
        <f>IF(OR($A56&gt;=BL,$A56&gt;TL),1,MAX(1/(TL-$A56+1.5),DBR/TL)*IF($A56=1,0.5,1))*MAX(0,1-SUM(B$22:B55))*(1-ITCR)</f>
        <v>0</v>
      </c>
    </row>
    <row r="57" spans="1:2" x14ac:dyDescent="0.25">
      <c r="A57" s="277">
        <f t="shared" si="0"/>
        <v>35</v>
      </c>
      <c r="B57" s="276">
        <f>IF(OR($A57&gt;=BL,$A57&gt;TL),1,MAX(1/(TL-$A57+1.5),DBR/TL)*IF($A57=1,0.5,1))*MAX(0,1-SUM(B$22:B56))*(1-ITCR)</f>
        <v>0</v>
      </c>
    </row>
    <row r="58" spans="1:2" x14ac:dyDescent="0.25">
      <c r="A58" s="277">
        <f t="shared" si="0"/>
        <v>36</v>
      </c>
      <c r="B58" s="276">
        <f>IF(OR($A58&gt;=BL,$A58&gt;TL),1,MAX(1/(TL-$A58+1.5),DBR/TL)*IF($A58=1,0.5,1))*MAX(0,1-SUM(B$22:B57))*(1-ITCR)</f>
        <v>0</v>
      </c>
    </row>
    <row r="59" spans="1:2" x14ac:dyDescent="0.25">
      <c r="A59" s="277">
        <f t="shared" si="0"/>
        <v>37</v>
      </c>
      <c r="B59" s="276">
        <f>IF(OR($A59&gt;=BL,$A59&gt;TL),1,MAX(1/(TL-$A59+1.5),DBR/TL)*IF($A59=1,0.5,1))*MAX(0,1-SUM(B$22:B58))*(1-ITCR)</f>
        <v>0</v>
      </c>
    </row>
    <row r="60" spans="1:2" x14ac:dyDescent="0.25">
      <c r="A60" s="277">
        <f t="shared" si="0"/>
        <v>38</v>
      </c>
      <c r="B60" s="276">
        <f>IF(OR($A60&gt;=BL,$A60&gt;TL),1,MAX(1/(TL-$A60+1.5),DBR/TL)*IF($A60=1,0.5,1))*MAX(0,1-SUM(B$22:B59))*(1-ITCR)</f>
        <v>0</v>
      </c>
    </row>
    <row r="61" spans="1:2" x14ac:dyDescent="0.25">
      <c r="A61" s="277">
        <f t="shared" si="0"/>
        <v>39</v>
      </c>
      <c r="B61" s="276">
        <f>IF(OR($A61&gt;=BL,$A61&gt;TL),1,MAX(1/(TL-$A61+1.5),DBR/TL)*IF($A61=1,0.5,1))*MAX(0,1-SUM(B$22:B60))*(1-ITCR)</f>
        <v>0</v>
      </c>
    </row>
    <row r="62" spans="1:2" x14ac:dyDescent="0.25">
      <c r="A62" s="277">
        <f t="shared" si="0"/>
        <v>40</v>
      </c>
      <c r="B62" s="276">
        <f>IF(OR($A62&gt;=BL,$A62&gt;TL),1,MAX(1/(TL-$A62+1.5),DBR/TL)*IF($A62=1,0.5,1))*MAX(0,1-SUM(B$22:B61))*(1-ITCR)</f>
        <v>0</v>
      </c>
    </row>
    <row r="63" spans="1:2" x14ac:dyDescent="0.25">
      <c r="A63" s="278"/>
      <c r="B63" s="279"/>
    </row>
    <row r="64" spans="1:2" x14ac:dyDescent="0.25">
      <c r="A64" s="280" t="s">
        <v>106</v>
      </c>
      <c r="B64" s="281">
        <f>NPV(NWACC,B$22:B$62)</f>
        <v>0.84994124828664652</v>
      </c>
    </row>
    <row r="66" spans="2:2" x14ac:dyDescent="0.25">
      <c r="B66" s="26"/>
    </row>
  </sheetData>
  <printOptions horizontalCentered="1" verticalCentered="1"/>
  <pageMargins left="0.7" right="0.7" top="0.75" bottom="0.75" header="0.3" footer="0.3"/>
  <pageSetup scale="7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F4DFC-A6A9-435D-A8D3-DAD20D3150A8}">
  <sheetPr>
    <tabColor theme="0" tint="-0.14999847407452621"/>
    <pageSetUpPr fitToPage="1"/>
  </sheetPr>
  <dimension ref="A1:U66"/>
  <sheetViews>
    <sheetView zoomScale="85" zoomScaleNormal="85" workbookViewId="0">
      <pane xSplit="5" ySplit="21" topLeftCell="F22" activePane="bottomRight" state="frozen"/>
      <selection pane="topRight"/>
      <selection pane="bottomLeft"/>
      <selection pane="bottomRight"/>
    </sheetView>
  </sheetViews>
  <sheetFormatPr defaultRowHeight="15" x14ac:dyDescent="0.25"/>
  <cols>
    <col min="1" max="1" width="18" style="5" customWidth="1"/>
    <col min="2" max="14" width="9.140625" style="5"/>
    <col min="15" max="17" width="12" style="5" customWidth="1"/>
    <col min="18" max="16384" width="9.140625" style="5"/>
  </cols>
  <sheetData>
    <row r="1" spans="1:18" ht="18.75" x14ac:dyDescent="0.3">
      <c r="A1" s="30" t="s">
        <v>140</v>
      </c>
      <c r="O1" s="24"/>
    </row>
    <row r="3" spans="1:18" x14ac:dyDescent="0.25">
      <c r="A3" s="24" t="s">
        <v>105</v>
      </c>
      <c r="D3" s="258" t="s">
        <v>139</v>
      </c>
      <c r="O3" s="259"/>
      <c r="P3" s="259"/>
      <c r="Q3" s="259"/>
      <c r="R3" s="259"/>
    </row>
    <row r="4" spans="1:18" x14ac:dyDescent="0.25">
      <c r="A4" s="260" t="s">
        <v>138</v>
      </c>
      <c r="B4" s="260"/>
      <c r="C4" s="5" t="s">
        <v>137</v>
      </c>
      <c r="D4" s="261">
        <v>0.51500000000000001</v>
      </c>
      <c r="O4" s="37"/>
      <c r="P4" s="37"/>
      <c r="Q4" s="37"/>
      <c r="R4" s="37"/>
    </row>
    <row r="5" spans="1:18" x14ac:dyDescent="0.25">
      <c r="A5" s="260" t="s">
        <v>136</v>
      </c>
      <c r="B5" s="260"/>
      <c r="C5" s="5" t="s">
        <v>135</v>
      </c>
      <c r="D5" s="262">
        <v>5.1909999999999998E-2</v>
      </c>
      <c r="O5" s="36"/>
      <c r="P5" s="36"/>
      <c r="Q5" s="36"/>
      <c r="R5" s="36"/>
    </row>
    <row r="6" spans="1:18" x14ac:dyDescent="0.25">
      <c r="A6" s="260" t="s">
        <v>134</v>
      </c>
      <c r="B6" s="260"/>
      <c r="C6" s="5" t="s">
        <v>133</v>
      </c>
      <c r="D6" s="262">
        <v>8.6879999999999985E-2</v>
      </c>
      <c r="O6" s="36"/>
      <c r="P6" s="36"/>
      <c r="Q6" s="36"/>
      <c r="R6" s="36"/>
    </row>
    <row r="7" spans="1:18" x14ac:dyDescent="0.25">
      <c r="A7" s="260" t="s">
        <v>132</v>
      </c>
      <c r="B7" s="260"/>
      <c r="C7" s="5" t="s">
        <v>131</v>
      </c>
      <c r="D7" s="261">
        <v>0.21</v>
      </c>
    </row>
    <row r="8" spans="1:18" x14ac:dyDescent="0.25">
      <c r="A8" s="260" t="s">
        <v>130</v>
      </c>
      <c r="B8" s="260"/>
      <c r="C8" s="5" t="s">
        <v>129</v>
      </c>
      <c r="D8" s="262">
        <v>9.5000000000000001E-2</v>
      </c>
      <c r="I8" s="263" t="s">
        <v>351</v>
      </c>
    </row>
    <row r="9" spans="1:18" x14ac:dyDescent="0.25">
      <c r="A9" s="260" t="s">
        <v>128</v>
      </c>
      <c r="B9" s="260"/>
      <c r="C9" s="5" t="s">
        <v>127</v>
      </c>
      <c r="D9" s="5">
        <v>20</v>
      </c>
    </row>
    <row r="10" spans="1:18" x14ac:dyDescent="0.25">
      <c r="A10" s="260" t="s">
        <v>126</v>
      </c>
      <c r="B10" s="260"/>
      <c r="C10" s="5" t="s">
        <v>125</v>
      </c>
      <c r="D10" s="5">
        <v>5</v>
      </c>
    </row>
    <row r="11" spans="1:18" x14ac:dyDescent="0.25">
      <c r="A11" s="260" t="s">
        <v>124</v>
      </c>
      <c r="B11" s="260"/>
      <c r="C11" s="5" t="s">
        <v>123</v>
      </c>
      <c r="D11" s="261">
        <v>0.3</v>
      </c>
    </row>
    <row r="12" spans="1:18" x14ac:dyDescent="0.25">
      <c r="A12" s="260" t="s">
        <v>20</v>
      </c>
      <c r="B12" s="260"/>
      <c r="C12" s="5" t="s">
        <v>122</v>
      </c>
      <c r="D12" s="262">
        <v>2.5000000000000001E-2</v>
      </c>
    </row>
    <row r="13" spans="1:18" x14ac:dyDescent="0.25">
      <c r="A13" s="260" t="s">
        <v>121</v>
      </c>
      <c r="B13" s="260"/>
      <c r="C13" s="5" t="s">
        <v>120</v>
      </c>
      <c r="D13" s="264">
        <f>IF(TL&lt;=10,2,IF(TL&gt;20,1,1.5))</f>
        <v>2</v>
      </c>
    </row>
    <row r="14" spans="1:18" x14ac:dyDescent="0.25">
      <c r="A14" s="260" t="s">
        <v>119</v>
      </c>
      <c r="B14" s="260"/>
      <c r="C14" s="5" t="s">
        <v>118</v>
      </c>
      <c r="D14" s="26">
        <f>$B$64</f>
        <v>0.81741804850335786</v>
      </c>
    </row>
    <row r="15" spans="1:18" x14ac:dyDescent="0.25">
      <c r="A15" s="260" t="s">
        <v>117</v>
      </c>
      <c r="B15" s="260"/>
      <c r="C15" s="5" t="s">
        <v>116</v>
      </c>
      <c r="D15" s="262">
        <f>SITR+FITR*(1-SITR)</f>
        <v>0.28505000000000003</v>
      </c>
    </row>
    <row r="16" spans="1:18" x14ac:dyDescent="0.25">
      <c r="A16" s="260" t="s">
        <v>115</v>
      </c>
      <c r="B16" s="260"/>
      <c r="C16" s="5" t="s">
        <v>114</v>
      </c>
      <c r="D16" s="262">
        <f>DbtRt*Int*(1-EITR)+(1-DbtRt)*EqRet</f>
        <v>6.1250023067499992E-2</v>
      </c>
    </row>
    <row r="17" spans="1:21" ht="15.75" x14ac:dyDescent="0.25">
      <c r="A17" s="265" t="s">
        <v>113</v>
      </c>
      <c r="B17" s="266"/>
      <c r="C17" s="267" t="s">
        <v>112</v>
      </c>
      <c r="D17" s="268">
        <f>(-PMT(NWACC,BL,1)+PMT(NWACC,BL,PVDpr)*EITR)/(1-EITR)*(1-ITCR)</f>
        <v>6.6137779311552611E-2</v>
      </c>
    </row>
    <row r="18" spans="1:21" x14ac:dyDescent="0.25">
      <c r="A18" s="260" t="s">
        <v>111</v>
      </c>
      <c r="B18" s="260"/>
      <c r="C18" s="5" t="s">
        <v>110</v>
      </c>
      <c r="D18" s="262">
        <f>(1+NWACC)/(1+Inf)-1</f>
        <v>3.5365876163414578E-2</v>
      </c>
    </row>
    <row r="19" spans="1:21" ht="15.75" x14ac:dyDescent="0.25">
      <c r="A19" s="269" t="s">
        <v>109</v>
      </c>
      <c r="B19" s="270"/>
      <c r="C19" s="271" t="s">
        <v>108</v>
      </c>
      <c r="D19" s="272">
        <f>PMT(RWACC,BL,PV(NWACC,BL,NCCR))</f>
        <v>5.3013198735662778E-2</v>
      </c>
      <c r="O19" s="262"/>
      <c r="P19" s="262"/>
      <c r="Q19" s="262"/>
      <c r="S19" s="273"/>
      <c r="T19" s="273"/>
      <c r="U19" s="273"/>
    </row>
    <row r="21" spans="1:21" x14ac:dyDescent="0.25">
      <c r="A21" s="274" t="s">
        <v>22</v>
      </c>
      <c r="B21" s="274" t="s">
        <v>107</v>
      </c>
    </row>
    <row r="22" spans="1:21" x14ac:dyDescent="0.25">
      <c r="A22" s="275">
        <v>0</v>
      </c>
      <c r="B22" s="276"/>
    </row>
    <row r="23" spans="1:21" x14ac:dyDescent="0.25">
      <c r="A23" s="277">
        <f t="shared" ref="A23:A62" si="0">A22+1</f>
        <v>1</v>
      </c>
      <c r="B23" s="276">
        <f>IF(OR($A23&gt;=BL,$A23&gt;TL),1,MAX(1/(TL-$A23+1.5),DBR/TL)*IF($A23=1,0.5,1))*MAX(0,1-SUM(B$22:B22))*(1-ITCR)</f>
        <v>0.13999999999999999</v>
      </c>
    </row>
    <row r="24" spans="1:21" x14ac:dyDescent="0.25">
      <c r="A24" s="277">
        <f t="shared" si="0"/>
        <v>2</v>
      </c>
      <c r="B24" s="276">
        <f>IF(OR($A24&gt;=BL,$A24&gt;TL),1,MAX(1/(TL-$A24+1.5),DBR/TL)*IF($A24=1,0.5,1))*MAX(0,1-SUM(B$22:B23))*(1-ITCR)</f>
        <v>0.24080000000000001</v>
      </c>
    </row>
    <row r="25" spans="1:21" x14ac:dyDescent="0.25">
      <c r="A25" s="277">
        <f t="shared" si="0"/>
        <v>3</v>
      </c>
      <c r="B25" s="276">
        <f>IF(OR($A25&gt;=BL,$A25&gt;TL),1,MAX(1/(TL-$A25+1.5),DBR/TL)*IF($A25=1,0.5,1))*MAX(0,1-SUM(B$22:B24))*(1-ITCR)</f>
        <v>0.173376</v>
      </c>
    </row>
    <row r="26" spans="1:21" x14ac:dyDescent="0.25">
      <c r="A26" s="277">
        <f t="shared" si="0"/>
        <v>4</v>
      </c>
      <c r="B26" s="276">
        <f>IF(OR($A26&gt;=BL,$A26&gt;TL),1,MAX(1/(TL-$A26+1.5),DBR/TL)*IF($A26=1,0.5,1))*MAX(0,1-SUM(B$22:B25))*(1-ITCR)</f>
        <v>0.12483071999999999</v>
      </c>
    </row>
    <row r="27" spans="1:21" x14ac:dyDescent="0.25">
      <c r="A27" s="277">
        <f t="shared" si="0"/>
        <v>5</v>
      </c>
      <c r="B27" s="276">
        <f>IF(OR($A27&gt;=BL,$A27&gt;TL),1,MAX(1/(TL-$A27+1.5),DBR/TL)*IF($A27=1,0.5,1))*MAX(0,1-SUM(B$22:B26))*(1-ITCR)</f>
        <v>0.149796864</v>
      </c>
    </row>
    <row r="28" spans="1:21" x14ac:dyDescent="0.25">
      <c r="A28" s="277">
        <f t="shared" si="0"/>
        <v>6</v>
      </c>
      <c r="B28" s="276">
        <f>IF(OR($A28&gt;=BL,$A28&gt;TL),1,MAX(1/(TL-$A28+1.5),DBR/TL)*IF($A28=1,0.5,1))*MAX(0,1-SUM(B$22:B27))*(1-ITCR)</f>
        <v>0.11983749120000001</v>
      </c>
    </row>
    <row r="29" spans="1:21" x14ac:dyDescent="0.25">
      <c r="A29" s="277">
        <f t="shared" si="0"/>
        <v>7</v>
      </c>
      <c r="B29" s="276">
        <f>IF(OR($A29&gt;=BL,$A29&gt;TL),1,MAX(1/(TL-$A29+1.5),DBR/TL)*IF($A29=1,0.5,1))*MAX(0,1-SUM(B$22:B28))*(1-ITCR)</f>
        <v>3.5951247360000022E-2</v>
      </c>
    </row>
    <row r="30" spans="1:21" x14ac:dyDescent="0.25">
      <c r="A30" s="277">
        <f t="shared" si="0"/>
        <v>8</v>
      </c>
      <c r="B30" s="276">
        <f>IF(OR($A30&gt;=BL,$A30&gt;TL),1,MAX(1/(TL-$A30+1.5),DBR/TL)*IF($A30=1,0.5,1))*MAX(0,1-SUM(B$22:B29))*(1-ITCR)</f>
        <v>1.0785374208000031E-2</v>
      </c>
    </row>
    <row r="31" spans="1:21" x14ac:dyDescent="0.25">
      <c r="A31" s="277">
        <f t="shared" si="0"/>
        <v>9</v>
      </c>
      <c r="B31" s="276">
        <f>IF(OR($A31&gt;=BL,$A31&gt;TL),1,MAX(1/(TL-$A31+1.5),DBR/TL)*IF($A31=1,0.5,1))*MAX(0,1-SUM(B$22:B30))*(1-ITCR)</f>
        <v>3.2356122623999782E-3</v>
      </c>
    </row>
    <row r="32" spans="1:21" x14ac:dyDescent="0.25">
      <c r="A32" s="277">
        <f t="shared" si="0"/>
        <v>10</v>
      </c>
      <c r="B32" s="276">
        <f>IF(OR($A32&gt;=BL,$A32&gt;TL),1,MAX(1/(TL-$A32+1.5),DBR/TL)*IF($A32=1,0.5,1))*MAX(0,1-SUM(B$22:B31))*(1-ITCR)</f>
        <v>9.7068367871998567E-4</v>
      </c>
    </row>
    <row r="33" spans="1:2" x14ac:dyDescent="0.25">
      <c r="A33" s="277">
        <f t="shared" si="0"/>
        <v>11</v>
      </c>
      <c r="B33" s="276">
        <f>IF(OR($A33&gt;=BL,$A33&gt;TL),1,MAX(1/(TL-$A33+1.5),DBR/TL)*IF($A33=1,0.5,1))*MAX(0,1-SUM(B$22:B32))*(1-ITCR)</f>
        <v>2.9120510361598792E-4</v>
      </c>
    </row>
    <row r="34" spans="1:2" x14ac:dyDescent="0.25">
      <c r="A34" s="277">
        <f t="shared" si="0"/>
        <v>12</v>
      </c>
      <c r="B34" s="276">
        <f>IF(OR($A34&gt;=BL,$A34&gt;TL),1,MAX(1/(TL-$A34+1.5),DBR/TL)*IF($A34=1,0.5,1))*MAX(0,1-SUM(B$22:B33))*(1-ITCR)</f>
        <v>8.7361531084773062E-5</v>
      </c>
    </row>
    <row r="35" spans="1:2" x14ac:dyDescent="0.25">
      <c r="A35" s="277">
        <f t="shared" si="0"/>
        <v>13</v>
      </c>
      <c r="B35" s="276">
        <f>IF(OR($A35&gt;=BL,$A35&gt;TL),1,MAX(1/(TL-$A35+1.5),DBR/TL)*IF($A35=1,0.5,1))*MAX(0,1-SUM(B$22:B34))*(1-ITCR)</f>
        <v>2.6208459325416376E-5</v>
      </c>
    </row>
    <row r="36" spans="1:2" x14ac:dyDescent="0.25">
      <c r="A36" s="277">
        <f t="shared" si="0"/>
        <v>14</v>
      </c>
      <c r="B36" s="276">
        <f>IF(OR($A36&gt;=BL,$A36&gt;TL),1,MAX(1/(TL-$A36+1.5),DBR/TL)*IF($A36=1,0.5,1))*MAX(0,1-SUM(B$22:B35))*(1-ITCR)</f>
        <v>7.8625377976093702E-6</v>
      </c>
    </row>
    <row r="37" spans="1:2" x14ac:dyDescent="0.25">
      <c r="A37" s="277">
        <f t="shared" si="0"/>
        <v>15</v>
      </c>
      <c r="B37" s="276">
        <f>IF(OR($A37&gt;=BL,$A37&gt;TL),1,MAX(1/(TL-$A37+1.5),DBR/TL)*IF($A37=1,0.5,1))*MAX(0,1-SUM(B$22:B36))*(1-ITCR)</f>
        <v>2.358761339282811E-6</v>
      </c>
    </row>
    <row r="38" spans="1:2" x14ac:dyDescent="0.25">
      <c r="A38" s="277">
        <f t="shared" si="0"/>
        <v>16</v>
      </c>
      <c r="B38" s="276">
        <f>IF(OR($A38&gt;=BL,$A38&gt;TL),1,MAX(1/(TL-$A38+1.5),DBR/TL)*IF($A38=1,0.5,1))*MAX(0,1-SUM(B$22:B37))*(1-ITCR)</f>
        <v>7.0762840180815796E-7</v>
      </c>
    </row>
    <row r="39" spans="1:2" x14ac:dyDescent="0.25">
      <c r="A39" s="277">
        <f t="shared" si="0"/>
        <v>17</v>
      </c>
      <c r="B39" s="276">
        <f>IF(OR($A39&gt;=BL,$A39&gt;TL),1,MAX(1/(TL-$A39+1.5),DBR/TL)*IF($A39=1,0.5,1))*MAX(0,1-SUM(B$22:B38))*(1-ITCR)</f>
        <v>2.1228852057353364E-7</v>
      </c>
    </row>
    <row r="40" spans="1:2" x14ac:dyDescent="0.25">
      <c r="A40" s="277">
        <f t="shared" si="0"/>
        <v>18</v>
      </c>
      <c r="B40" s="276">
        <f>IF(OR($A40&gt;=BL,$A40&gt;TL),1,MAX(1/(TL-$A40+1.5),DBR/TL)*IF($A40=1,0.5,1))*MAX(0,1-SUM(B$22:B39))*(1-ITCR)</f>
        <v>6.3686556195374777E-8</v>
      </c>
    </row>
    <row r="41" spans="1:2" x14ac:dyDescent="0.25">
      <c r="A41" s="277">
        <f t="shared" si="0"/>
        <v>19</v>
      </c>
      <c r="B41" s="276">
        <f>IF(OR($A41&gt;=BL,$A41&gt;TL),1,MAX(1/(TL-$A41+1.5),DBR/TL)*IF($A41=1,0.5,1))*MAX(0,1-SUM(B$22:B40))*(1-ITCR)</f>
        <v>1.9105966897470237E-8</v>
      </c>
    </row>
    <row r="42" spans="1:2" x14ac:dyDescent="0.25">
      <c r="A42" s="277">
        <f t="shared" si="0"/>
        <v>20</v>
      </c>
      <c r="B42" s="276">
        <f>IF(OR($A42&gt;=BL,$A42&gt;TL),1,MAX(1/(TL-$A42+1.5),DBR/TL)*IF($A42=1,0.5,1))*MAX(0,1-SUM(B$22:B41))*(1-ITCR)</f>
        <v>5.7317900536979487E-9</v>
      </c>
    </row>
    <row r="43" spans="1:2" x14ac:dyDescent="0.25">
      <c r="A43" s="277">
        <f t="shared" si="0"/>
        <v>21</v>
      </c>
      <c r="B43" s="276">
        <f>IF(OR($A43&gt;=BL,$A43&gt;TL),1,MAX(1/(TL-$A43+1.5),DBR/TL)*IF($A43=1,0.5,1))*MAX(0,1-SUM(B$22:B42))*(1-ITCR)</f>
        <v>1.7195370238809459E-9</v>
      </c>
    </row>
    <row r="44" spans="1:2" x14ac:dyDescent="0.25">
      <c r="A44" s="277">
        <f t="shared" si="0"/>
        <v>22</v>
      </c>
      <c r="B44" s="276">
        <f>IF(OR($A44&gt;=BL,$A44&gt;TL),1,MAX(1/(TL-$A44+1.5),DBR/TL)*IF($A44=1,0.5,1))*MAX(0,1-SUM(B$22:B43))*(1-ITCR)</f>
        <v>5.158610760780391E-10</v>
      </c>
    </row>
    <row r="45" spans="1:2" x14ac:dyDescent="0.25">
      <c r="A45" s="277">
        <f t="shared" si="0"/>
        <v>23</v>
      </c>
      <c r="B45" s="276">
        <f>IF(OR($A45&gt;=BL,$A45&gt;TL),1,MAX(1/(TL-$A45+1.5),DBR/TL)*IF($A45=1,0.5,1))*MAX(0,1-SUM(B$22:B44))*(1-ITCR)</f>
        <v>1.5475836168121758E-10</v>
      </c>
    </row>
    <row r="46" spans="1:2" x14ac:dyDescent="0.25">
      <c r="A46" s="277">
        <f t="shared" si="0"/>
        <v>24</v>
      </c>
      <c r="B46" s="276">
        <f>IF(OR($A46&gt;=BL,$A46&gt;TL),1,MAX(1/(TL-$A46+1.5),DBR/TL)*IF($A46=1,0.5,1))*MAX(0,1-SUM(B$22:B45))*(1-ITCR)</f>
        <v>4.6427539590609965E-11</v>
      </c>
    </row>
    <row r="47" spans="1:2" x14ac:dyDescent="0.25">
      <c r="A47" s="277">
        <f t="shared" si="0"/>
        <v>25</v>
      </c>
      <c r="B47" s="276">
        <f>IF(OR($A47&gt;=BL,$A47&gt;TL),1,MAX(1/(TL-$A47+1.5),DBR/TL)*IF($A47=1,0.5,1))*MAX(0,1-SUM(B$22:B46))*(1-ITCR)</f>
        <v>1.3928269648744162E-11</v>
      </c>
    </row>
    <row r="48" spans="1:2" x14ac:dyDescent="0.25">
      <c r="A48" s="277">
        <f t="shared" si="0"/>
        <v>26</v>
      </c>
      <c r="B48" s="276">
        <f>IF(OR($A48&gt;=BL,$A48&gt;TL),1,MAX(1/(TL-$A48+1.5),DBR/TL)*IF($A48=1,0.5,1))*MAX(0,1-SUM(B$22:B47))*(1-ITCR)</f>
        <v>4.1784575799397313E-12</v>
      </c>
    </row>
    <row r="49" spans="1:2" x14ac:dyDescent="0.25">
      <c r="A49" s="277">
        <f t="shared" si="0"/>
        <v>27</v>
      </c>
      <c r="B49" s="276">
        <f>IF(OR($A49&gt;=BL,$A49&gt;TL),1,MAX(1/(TL-$A49+1.5),DBR/TL)*IF($A49=1,0.5,1))*MAX(0,1-SUM(B$22:B48))*(1-ITCR)</f>
        <v>1.2535528171042642E-12</v>
      </c>
    </row>
    <row r="50" spans="1:2" x14ac:dyDescent="0.25">
      <c r="A50" s="277">
        <f t="shared" si="0"/>
        <v>28</v>
      </c>
      <c r="B50" s="276">
        <f>IF(OR($A50&gt;=BL,$A50&gt;TL),1,MAX(1/(TL-$A50+1.5),DBR/TL)*IF($A50=1,0.5,1))*MAX(0,1-SUM(B$22:B49))*(1-ITCR)</f>
        <v>3.7606584513127924E-13</v>
      </c>
    </row>
    <row r="51" spans="1:2" x14ac:dyDescent="0.25">
      <c r="A51" s="277">
        <f t="shared" si="0"/>
        <v>29</v>
      </c>
      <c r="B51" s="276">
        <f>IF(OR($A51&gt;=BL,$A51&gt;TL),1,MAX(1/(TL-$A51+1.5),DBR/TL)*IF($A51=1,0.5,1))*MAX(0,1-SUM(B$22:B50))*(1-ITCR)</f>
        <v>1.1284306822290091E-13</v>
      </c>
    </row>
    <row r="52" spans="1:2" x14ac:dyDescent="0.25">
      <c r="A52" s="277">
        <f t="shared" si="0"/>
        <v>30</v>
      </c>
      <c r="B52" s="276">
        <f>IF(OR($A52&gt;=BL,$A52&gt;TL),1,MAX(1/(TL-$A52+1.5),DBR/TL)*IF($A52=1,0.5,1))*MAX(0,1-SUM(B$22:B51))*(1-ITCR)</f>
        <v>3.3884006711559776E-14</v>
      </c>
    </row>
    <row r="53" spans="1:2" x14ac:dyDescent="0.25">
      <c r="A53" s="277">
        <f t="shared" si="0"/>
        <v>31</v>
      </c>
      <c r="B53" s="276">
        <f>IF(OR($A53&gt;=BL,$A53&gt;TL),1,MAX(1/(TL-$A53+1.5),DBR/TL)*IF($A53=1,0.5,1))*MAX(0,1-SUM(B$22:B52))*(1-ITCR)</f>
        <v>1.0180745135812684E-14</v>
      </c>
    </row>
    <row r="54" spans="1:2" x14ac:dyDescent="0.25">
      <c r="A54" s="277">
        <f t="shared" si="0"/>
        <v>32</v>
      </c>
      <c r="B54" s="276">
        <f>IF(OR($A54&gt;=BL,$A54&gt;TL),1,MAX(1/(TL-$A54+1.5),DBR/TL)*IF($A54=1,0.5,1))*MAX(0,1-SUM(B$22:B53))*(1-ITCR)</f>
        <v>3.030908857226677E-15</v>
      </c>
    </row>
    <row r="55" spans="1:2" x14ac:dyDescent="0.25">
      <c r="A55" s="277">
        <f t="shared" si="0"/>
        <v>33</v>
      </c>
      <c r="B55" s="276">
        <f>IF(OR($A55&gt;=BL,$A55&gt;TL),1,MAX(1/(TL-$A55+1.5),DBR/TL)*IF($A55=1,0.5,1))*MAX(0,1-SUM(B$22:B54))*(1-ITCR)</f>
        <v>9.3258734068513134E-16</v>
      </c>
    </row>
    <row r="56" spans="1:2" x14ac:dyDescent="0.25">
      <c r="A56" s="277">
        <f t="shared" si="0"/>
        <v>34</v>
      </c>
      <c r="B56" s="276">
        <f>IF(OR($A56&gt;=BL,$A56&gt;TL),1,MAX(1/(TL-$A56+1.5),DBR/TL)*IF($A56=1,0.5,1))*MAX(0,1-SUM(B$22:B55))*(1-ITCR)</f>
        <v>3.1086244689504381E-16</v>
      </c>
    </row>
    <row r="57" spans="1:2" x14ac:dyDescent="0.25">
      <c r="A57" s="277">
        <f t="shared" si="0"/>
        <v>35</v>
      </c>
      <c r="B57" s="276">
        <f>IF(OR($A57&gt;=BL,$A57&gt;TL),1,MAX(1/(TL-$A57+1.5),DBR/TL)*IF($A57=1,0.5,1))*MAX(0,1-SUM(B$22:B56))*(1-ITCR)</f>
        <v>7.7715611723760953E-17</v>
      </c>
    </row>
    <row r="58" spans="1:2" x14ac:dyDescent="0.25">
      <c r="A58" s="277">
        <f t="shared" si="0"/>
        <v>36</v>
      </c>
      <c r="B58" s="276">
        <f>IF(OR($A58&gt;=BL,$A58&gt;TL),1,MAX(1/(TL-$A58+1.5),DBR/TL)*IF($A58=1,0.5,1))*MAX(0,1-SUM(B$22:B57))*(1-ITCR)</f>
        <v>0</v>
      </c>
    </row>
    <row r="59" spans="1:2" x14ac:dyDescent="0.25">
      <c r="A59" s="277">
        <f t="shared" si="0"/>
        <v>37</v>
      </c>
      <c r="B59" s="276">
        <f>IF(OR($A59&gt;=BL,$A59&gt;TL),1,MAX(1/(TL-$A59+1.5),DBR/TL)*IF($A59=1,0.5,1))*MAX(0,1-SUM(B$22:B58))*(1-ITCR)</f>
        <v>0</v>
      </c>
    </row>
    <row r="60" spans="1:2" x14ac:dyDescent="0.25">
      <c r="A60" s="277">
        <f t="shared" si="0"/>
        <v>38</v>
      </c>
      <c r="B60" s="276">
        <f>IF(OR($A60&gt;=BL,$A60&gt;TL),1,MAX(1/(TL-$A60+1.5),DBR/TL)*IF($A60=1,0.5,1))*MAX(0,1-SUM(B$22:B59))*(1-ITCR)</f>
        <v>0</v>
      </c>
    </row>
    <row r="61" spans="1:2" x14ac:dyDescent="0.25">
      <c r="A61" s="277">
        <f t="shared" si="0"/>
        <v>39</v>
      </c>
      <c r="B61" s="276">
        <f>IF(OR($A61&gt;=BL,$A61&gt;TL),1,MAX(1/(TL-$A61+1.5),DBR/TL)*IF($A61=1,0.5,1))*MAX(0,1-SUM(B$22:B60))*(1-ITCR)</f>
        <v>0</v>
      </c>
    </row>
    <row r="62" spans="1:2" x14ac:dyDescent="0.25">
      <c r="A62" s="277">
        <f t="shared" si="0"/>
        <v>40</v>
      </c>
      <c r="B62" s="276">
        <f>IF(OR($A62&gt;=BL,$A62&gt;TL),1,MAX(1/(TL-$A62+1.5),DBR/TL)*IF($A62=1,0.5,1))*MAX(0,1-SUM(B$22:B61))*(1-ITCR)</f>
        <v>0</v>
      </c>
    </row>
    <row r="63" spans="1:2" x14ac:dyDescent="0.25">
      <c r="A63" s="278"/>
      <c r="B63" s="279"/>
    </row>
    <row r="64" spans="1:2" x14ac:dyDescent="0.25">
      <c r="A64" s="280" t="s">
        <v>106</v>
      </c>
      <c r="B64" s="281">
        <f>NPV(NWACC,B$22:B$62)</f>
        <v>0.81741804850335786</v>
      </c>
    </row>
    <row r="66" spans="2:2" x14ac:dyDescent="0.25">
      <c r="B66" s="26"/>
    </row>
  </sheetData>
  <hyperlinks>
    <hyperlink ref="I8" r:id="rId1" xr:uid="{B806469E-9CEA-4AB3-ACBE-3FD1B05CD313}"/>
  </hyperlinks>
  <printOptions horizontalCentered="1" verticalCentered="1"/>
  <pageMargins left="0.7" right="0.7" top="0.75" bottom="0.75" header="0.3" footer="0.3"/>
  <pageSetup scale="73"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85BB6-3EFF-4CE6-8E66-8407E4BAD894}">
  <sheetPr codeName="Sheet16">
    <tabColor theme="0" tint="-0.14999847407452621"/>
  </sheetPr>
  <dimension ref="A3:D22"/>
  <sheetViews>
    <sheetView zoomScale="70" zoomScaleNormal="70" workbookViewId="0"/>
  </sheetViews>
  <sheetFormatPr defaultRowHeight="15" x14ac:dyDescent="0.25"/>
  <cols>
    <col min="1" max="1" width="23.28515625" style="5" bestFit="1" customWidth="1"/>
    <col min="2" max="2" width="26.85546875" style="5" bestFit="1" customWidth="1"/>
    <col min="3" max="3" width="16.7109375" style="5" bestFit="1" customWidth="1"/>
    <col min="4" max="4" width="17.5703125" style="257" customWidth="1"/>
    <col min="5" max="16384" width="9.140625" style="5"/>
  </cols>
  <sheetData>
    <row r="3" spans="1:4" x14ac:dyDescent="0.25">
      <c r="A3" s="250"/>
      <c r="B3" s="250"/>
      <c r="C3" s="251" t="s">
        <v>148</v>
      </c>
      <c r="D3" s="252"/>
    </row>
    <row r="4" spans="1:4" ht="30" x14ac:dyDescent="0.25">
      <c r="A4" s="253" t="s">
        <v>147</v>
      </c>
      <c r="B4" s="253"/>
      <c r="C4" s="254" t="s">
        <v>146</v>
      </c>
      <c r="D4" s="255" t="s">
        <v>145</v>
      </c>
    </row>
    <row r="5" spans="1:4" x14ac:dyDescent="0.25">
      <c r="A5" s="253"/>
      <c r="B5" s="253"/>
      <c r="C5" s="254"/>
      <c r="D5" s="255"/>
    </row>
    <row r="6" spans="1:4" x14ac:dyDescent="0.25">
      <c r="A6" s="253"/>
      <c r="B6" s="253"/>
      <c r="C6" s="254"/>
      <c r="D6" s="255" t="s">
        <v>144</v>
      </c>
    </row>
    <row r="7" spans="1:4" x14ac:dyDescent="0.25">
      <c r="A7" s="27" t="s">
        <v>141</v>
      </c>
      <c r="B7" s="27" t="s">
        <v>68</v>
      </c>
      <c r="C7" s="5" t="s">
        <v>143</v>
      </c>
      <c r="D7" s="256">
        <f>'EIA_AEO_2023_Table 4'!$F$35</f>
        <v>1.0023622047244094</v>
      </c>
    </row>
    <row r="8" spans="1:4" x14ac:dyDescent="0.25">
      <c r="A8" s="27" t="s">
        <v>141</v>
      </c>
      <c r="B8" s="27" t="s">
        <v>67</v>
      </c>
      <c r="C8" s="5" t="str">
        <f>C7</f>
        <v>Conservative</v>
      </c>
      <c r="D8" s="256">
        <f>'EIA_AEO_2023_Table 4'!$M$35</f>
        <v>1.0102362204724409</v>
      </c>
    </row>
    <row r="9" spans="1:4" x14ac:dyDescent="0.25">
      <c r="A9" s="27" t="s">
        <v>142</v>
      </c>
      <c r="B9" s="27" t="s">
        <v>66</v>
      </c>
      <c r="C9" s="5" t="str">
        <f>C8</f>
        <v>Conservative</v>
      </c>
      <c r="D9" s="256">
        <f>'EIA_AEO_2023_Table 4'!$F$35</f>
        <v>1.0023622047244094</v>
      </c>
    </row>
    <row r="10" spans="1:4" x14ac:dyDescent="0.25">
      <c r="A10" s="27" t="s">
        <v>142</v>
      </c>
      <c r="B10" s="27" t="s">
        <v>65</v>
      </c>
      <c r="C10" s="5" t="str">
        <f>C9</f>
        <v>Conservative</v>
      </c>
      <c r="D10" s="256">
        <f>'EIA_AEO_2023_Table 4'!$M$35</f>
        <v>1.0102362204724409</v>
      </c>
    </row>
    <row r="11" spans="1:4" x14ac:dyDescent="0.25">
      <c r="A11" s="27" t="s">
        <v>141</v>
      </c>
      <c r="B11" s="27" t="s">
        <v>98</v>
      </c>
      <c r="C11" s="5" t="str">
        <f>$C$7</f>
        <v>Conservative</v>
      </c>
      <c r="D11" s="256">
        <f>'EIA_AEO_2023_Table 4'!$F$35</f>
        <v>1.0023622047244094</v>
      </c>
    </row>
    <row r="12" spans="1:4" x14ac:dyDescent="0.25">
      <c r="A12" s="27" t="s">
        <v>141</v>
      </c>
      <c r="B12" s="27" t="s">
        <v>97</v>
      </c>
      <c r="C12" s="5" t="str">
        <f>$C$7</f>
        <v>Conservative</v>
      </c>
      <c r="D12" s="256">
        <f>'EIA_AEO_2023_Table 4'!$M$35</f>
        <v>1.0102362204724409</v>
      </c>
    </row>
    <row r="13" spans="1:4" x14ac:dyDescent="0.25">
      <c r="A13" s="27" t="s">
        <v>141</v>
      </c>
      <c r="B13" s="27" t="s">
        <v>96</v>
      </c>
      <c r="C13" s="5" t="str">
        <f>$C$7</f>
        <v>Conservative</v>
      </c>
      <c r="D13" s="256">
        <f>'EIA_AEO_2023_Table 4'!$F$35</f>
        <v>1.0023622047244094</v>
      </c>
    </row>
    <row r="14" spans="1:4" x14ac:dyDescent="0.25">
      <c r="A14" s="27" t="s">
        <v>141</v>
      </c>
      <c r="B14" s="27" t="s">
        <v>95</v>
      </c>
      <c r="C14" s="5" t="str">
        <f>$C$7</f>
        <v>Conservative</v>
      </c>
      <c r="D14" s="256">
        <f>'EIA_AEO_2023_Table 4'!$M$35</f>
        <v>1.0102362204724409</v>
      </c>
    </row>
    <row r="17" spans="1:2" x14ac:dyDescent="0.25">
      <c r="A17" s="27"/>
    </row>
    <row r="21" spans="1:2" x14ac:dyDescent="0.25">
      <c r="A21" s="27"/>
      <c r="B21" s="27"/>
    </row>
    <row r="22" spans="1:2" x14ac:dyDescent="0.25">
      <c r="A22" s="27"/>
      <c r="B22" s="27"/>
    </row>
  </sheetData>
  <sheetProtection selectLockedCells="1"/>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EAB808C-5494-4A00-B63B-17941CCD9C49}">
          <x14:formula1>
            <xm:f>Assumptions!#REF!</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3A8FF-B003-49B4-84B0-76F6B727C565}">
  <sheetPr codeName="Sheet1">
    <tabColor theme="9" tint="0.39997558519241921"/>
  </sheetPr>
  <dimension ref="A1"/>
  <sheetViews>
    <sheetView workbookViewId="0"/>
  </sheetViews>
  <sheetFormatPr defaultRowHeight="15" x14ac:dyDescent="0.25"/>
  <cols>
    <col min="1" max="16384" width="9.140625" style="5"/>
  </cols>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241C7-C3AF-4323-8E96-5E5E3D8F4FFB}">
  <sheetPr codeName="Sheet18">
    <tabColor rgb="FF00B050"/>
  </sheetPr>
  <dimension ref="A1:E18"/>
  <sheetViews>
    <sheetView workbookViewId="0"/>
  </sheetViews>
  <sheetFormatPr defaultRowHeight="15" x14ac:dyDescent="0.25"/>
  <cols>
    <col min="1" max="1" width="5" style="5" bestFit="1" customWidth="1"/>
    <col min="2" max="2" width="21.7109375" style="5" bestFit="1" customWidth="1"/>
    <col min="3" max="3" width="20.42578125" style="5" bestFit="1" customWidth="1"/>
    <col min="4" max="4" width="22.7109375" style="5" bestFit="1" customWidth="1"/>
    <col min="5" max="5" width="21.5703125" style="5" bestFit="1" customWidth="1"/>
    <col min="6" max="16384" width="9.140625" style="5"/>
  </cols>
  <sheetData>
    <row r="1" spans="1:5" x14ac:dyDescent="0.25">
      <c r="A1" s="24" t="s">
        <v>149</v>
      </c>
    </row>
    <row r="3" spans="1:5" x14ac:dyDescent="0.25">
      <c r="B3" s="248" t="s">
        <v>68</v>
      </c>
      <c r="C3" s="248" t="s">
        <v>67</v>
      </c>
      <c r="D3" s="248" t="s">
        <v>66</v>
      </c>
      <c r="E3" s="248" t="s">
        <v>65</v>
      </c>
    </row>
    <row r="4" spans="1:5" x14ac:dyDescent="0.25">
      <c r="A4" s="248">
        <v>2030</v>
      </c>
      <c r="B4" s="249">
        <v>1030</v>
      </c>
      <c r="C4" s="249">
        <v>430</v>
      </c>
      <c r="D4" s="249">
        <v>20</v>
      </c>
      <c r="E4" s="249">
        <v>20</v>
      </c>
    </row>
    <row r="5" spans="1:5" x14ac:dyDescent="0.25">
      <c r="A5" s="248">
        <f t="shared" ref="A5:A10" si="0">1+A4</f>
        <v>2031</v>
      </c>
      <c r="B5" s="249">
        <v>1050</v>
      </c>
      <c r="C5" s="249">
        <v>450</v>
      </c>
      <c r="D5" s="249">
        <v>0</v>
      </c>
      <c r="E5" s="249">
        <v>0</v>
      </c>
    </row>
    <row r="6" spans="1:5" x14ac:dyDescent="0.25">
      <c r="A6" s="248">
        <f t="shared" si="0"/>
        <v>2032</v>
      </c>
      <c r="B6" s="249">
        <v>700</v>
      </c>
      <c r="C6" s="249">
        <v>300</v>
      </c>
      <c r="D6" s="249">
        <v>0</v>
      </c>
      <c r="E6" s="249">
        <v>0</v>
      </c>
    </row>
    <row r="7" spans="1:5" x14ac:dyDescent="0.25">
      <c r="A7" s="248">
        <f t="shared" si="0"/>
        <v>2033</v>
      </c>
      <c r="B7" s="249">
        <v>700</v>
      </c>
      <c r="C7" s="249">
        <v>300</v>
      </c>
      <c r="D7" s="249">
        <v>0</v>
      </c>
      <c r="E7" s="249">
        <v>0</v>
      </c>
    </row>
    <row r="8" spans="1:5" x14ac:dyDescent="0.25">
      <c r="A8" s="248">
        <f t="shared" si="0"/>
        <v>2034</v>
      </c>
      <c r="B8" s="249">
        <v>875</v>
      </c>
      <c r="C8" s="249">
        <v>375</v>
      </c>
      <c r="D8" s="249">
        <v>0</v>
      </c>
      <c r="E8" s="249">
        <v>0</v>
      </c>
    </row>
    <row r="9" spans="1:5" x14ac:dyDescent="0.25">
      <c r="A9" s="248">
        <f t="shared" si="0"/>
        <v>2035</v>
      </c>
      <c r="B9" s="249">
        <v>875</v>
      </c>
      <c r="C9" s="249">
        <v>375</v>
      </c>
      <c r="D9" s="249">
        <v>0</v>
      </c>
      <c r="E9" s="249">
        <v>0</v>
      </c>
    </row>
    <row r="10" spans="1:5" x14ac:dyDescent="0.25">
      <c r="A10" s="248">
        <f t="shared" si="0"/>
        <v>2036</v>
      </c>
      <c r="B10" s="249"/>
      <c r="C10" s="249"/>
      <c r="D10" s="249"/>
      <c r="E10" s="249"/>
    </row>
    <row r="11" spans="1:5" x14ac:dyDescent="0.25">
      <c r="A11" s="248"/>
      <c r="B11" s="249" t="s">
        <v>68</v>
      </c>
      <c r="C11" s="249" t="s">
        <v>67</v>
      </c>
      <c r="D11" s="249" t="s">
        <v>66</v>
      </c>
      <c r="E11" s="249" t="s">
        <v>65</v>
      </c>
    </row>
    <row r="12" spans="1:5" x14ac:dyDescent="0.25">
      <c r="A12" s="248">
        <v>2030</v>
      </c>
      <c r="B12" s="249">
        <f>B4</f>
        <v>1030</v>
      </c>
      <c r="C12" s="249">
        <f>C4</f>
        <v>430</v>
      </c>
      <c r="D12" s="249">
        <f>D4</f>
        <v>20</v>
      </c>
      <c r="E12" s="249">
        <f>E4</f>
        <v>20</v>
      </c>
    </row>
    <row r="13" spans="1:5" x14ac:dyDescent="0.25">
      <c r="A13" s="248">
        <f t="shared" ref="A13:A18" si="1">1+A12</f>
        <v>2031</v>
      </c>
      <c r="B13" s="249">
        <f t="shared" ref="B13:E18" si="2">B12+B5</f>
        <v>2080</v>
      </c>
      <c r="C13" s="249">
        <f t="shared" si="2"/>
        <v>880</v>
      </c>
      <c r="D13" s="249">
        <f t="shared" si="2"/>
        <v>20</v>
      </c>
      <c r="E13" s="249">
        <f t="shared" si="2"/>
        <v>20</v>
      </c>
    </row>
    <row r="14" spans="1:5" x14ac:dyDescent="0.25">
      <c r="A14" s="248">
        <f t="shared" si="1"/>
        <v>2032</v>
      </c>
      <c r="B14" s="249">
        <f t="shared" si="2"/>
        <v>2780</v>
      </c>
      <c r="C14" s="249">
        <f t="shared" si="2"/>
        <v>1180</v>
      </c>
      <c r="D14" s="249">
        <f t="shared" si="2"/>
        <v>20</v>
      </c>
      <c r="E14" s="249">
        <f t="shared" si="2"/>
        <v>20</v>
      </c>
    </row>
    <row r="15" spans="1:5" x14ac:dyDescent="0.25">
      <c r="A15" s="248">
        <f t="shared" si="1"/>
        <v>2033</v>
      </c>
      <c r="B15" s="249">
        <f t="shared" si="2"/>
        <v>3480</v>
      </c>
      <c r="C15" s="249">
        <f t="shared" si="2"/>
        <v>1480</v>
      </c>
      <c r="D15" s="249">
        <f t="shared" si="2"/>
        <v>20</v>
      </c>
      <c r="E15" s="249">
        <f t="shared" si="2"/>
        <v>20</v>
      </c>
    </row>
    <row r="16" spans="1:5" x14ac:dyDescent="0.25">
      <c r="A16" s="248">
        <f t="shared" si="1"/>
        <v>2034</v>
      </c>
      <c r="B16" s="249">
        <f t="shared" si="2"/>
        <v>4355</v>
      </c>
      <c r="C16" s="249">
        <f t="shared" si="2"/>
        <v>1855</v>
      </c>
      <c r="D16" s="249">
        <f t="shared" si="2"/>
        <v>20</v>
      </c>
      <c r="E16" s="249">
        <f t="shared" si="2"/>
        <v>20</v>
      </c>
    </row>
    <row r="17" spans="1:5" x14ac:dyDescent="0.25">
      <c r="A17" s="248">
        <f t="shared" si="1"/>
        <v>2035</v>
      </c>
      <c r="B17" s="249">
        <f t="shared" si="2"/>
        <v>5230</v>
      </c>
      <c r="C17" s="249">
        <f t="shared" si="2"/>
        <v>2230</v>
      </c>
      <c r="D17" s="249">
        <f t="shared" si="2"/>
        <v>20</v>
      </c>
      <c r="E17" s="249">
        <f t="shared" si="2"/>
        <v>20</v>
      </c>
    </row>
    <row r="18" spans="1:5" x14ac:dyDescent="0.25">
      <c r="A18" s="248">
        <f t="shared" si="1"/>
        <v>2036</v>
      </c>
      <c r="B18" s="249">
        <f t="shared" si="2"/>
        <v>5230</v>
      </c>
      <c r="C18" s="249">
        <f t="shared" si="2"/>
        <v>2230</v>
      </c>
      <c r="D18" s="249">
        <f t="shared" si="2"/>
        <v>20</v>
      </c>
      <c r="E18" s="249">
        <f t="shared" si="2"/>
        <v>20</v>
      </c>
    </row>
  </sheetData>
  <printOptions horizontalCentered="1" verticalCentered="1"/>
  <pageMargins left="0.2" right="0.2" top="0.75" bottom="0.75" header="0.3" footer="0.3"/>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49EAF-DB1E-4071-B779-CC8C625E2464}">
  <sheetPr codeName="Sheet19">
    <tabColor rgb="FFFFC000"/>
  </sheetPr>
  <dimension ref="A1"/>
  <sheetViews>
    <sheetView workbookViewId="0"/>
  </sheetViews>
  <sheetFormatPr defaultRowHeight="15" x14ac:dyDescent="0.25"/>
  <cols>
    <col min="1" max="16384" width="9.140625" style="5"/>
  </cols>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C3CFA-6BF6-4BD3-B726-D374D85A5850}">
  <sheetPr codeName="Sheet20">
    <tabColor rgb="FFFFC000"/>
  </sheetPr>
  <dimension ref="A1:Z25"/>
  <sheetViews>
    <sheetView zoomScaleNormal="100" workbookViewId="0"/>
  </sheetViews>
  <sheetFormatPr defaultRowHeight="15" x14ac:dyDescent="0.25"/>
  <cols>
    <col min="1" max="1" width="16.85546875" style="5" bestFit="1" customWidth="1"/>
    <col min="2" max="16384" width="9.140625" style="5"/>
  </cols>
  <sheetData>
    <row r="1" spans="1:26" x14ac:dyDescent="0.25">
      <c r="B1" s="24">
        <v>2030</v>
      </c>
      <c r="C1" s="24">
        <v>2031</v>
      </c>
      <c r="D1" s="24">
        <v>2032</v>
      </c>
      <c r="E1" s="24">
        <v>2033</v>
      </c>
      <c r="F1" s="24">
        <v>2034</v>
      </c>
      <c r="G1" s="24">
        <v>2035</v>
      </c>
      <c r="H1" s="24">
        <v>2036</v>
      </c>
      <c r="I1" s="24">
        <v>2037</v>
      </c>
      <c r="J1" s="24">
        <v>2038</v>
      </c>
      <c r="K1" s="24">
        <v>2039</v>
      </c>
      <c r="L1" s="24">
        <v>2040</v>
      </c>
      <c r="M1" s="24">
        <v>2041</v>
      </c>
      <c r="N1" s="24">
        <v>2042</v>
      </c>
      <c r="O1" s="24">
        <v>2043</v>
      </c>
      <c r="P1" s="24">
        <v>2044</v>
      </c>
      <c r="Q1" s="24">
        <v>2045</v>
      </c>
      <c r="R1" s="24">
        <v>2046</v>
      </c>
      <c r="S1" s="24">
        <v>2047</v>
      </c>
      <c r="T1" s="24">
        <v>2048</v>
      </c>
      <c r="U1" s="24">
        <v>2049</v>
      </c>
      <c r="V1" s="24">
        <v>2050</v>
      </c>
      <c r="W1" s="24">
        <v>2051</v>
      </c>
      <c r="X1" s="24">
        <v>2052</v>
      </c>
      <c r="Y1" s="24">
        <v>2053</v>
      </c>
      <c r="Z1" s="24">
        <v>2054</v>
      </c>
    </row>
    <row r="2" spans="1:26" x14ac:dyDescent="0.25">
      <c r="A2" s="5" t="s">
        <v>57</v>
      </c>
      <c r="B2" s="5">
        <f t="shared" ref="B2:Z2" si="0">0.7*B4-20</f>
        <v>1030</v>
      </c>
      <c r="C2" s="5">
        <f t="shared" si="0"/>
        <v>2080</v>
      </c>
      <c r="D2" s="5">
        <f t="shared" si="0"/>
        <v>2780</v>
      </c>
      <c r="E2" s="5">
        <f t="shared" si="0"/>
        <v>3480</v>
      </c>
      <c r="F2" s="5">
        <f t="shared" si="0"/>
        <v>4355</v>
      </c>
      <c r="G2" s="5">
        <f t="shared" si="0"/>
        <v>5230</v>
      </c>
      <c r="H2" s="5">
        <f t="shared" si="0"/>
        <v>5230</v>
      </c>
      <c r="I2" s="5">
        <f t="shared" si="0"/>
        <v>5230</v>
      </c>
      <c r="J2" s="5">
        <f t="shared" si="0"/>
        <v>5230</v>
      </c>
      <c r="K2" s="5">
        <f t="shared" si="0"/>
        <v>5230</v>
      </c>
      <c r="L2" s="5">
        <f t="shared" si="0"/>
        <v>5230</v>
      </c>
      <c r="M2" s="5">
        <f t="shared" si="0"/>
        <v>5230</v>
      </c>
      <c r="N2" s="5">
        <f t="shared" si="0"/>
        <v>5230</v>
      </c>
      <c r="O2" s="5">
        <f t="shared" si="0"/>
        <v>5230</v>
      </c>
      <c r="P2" s="5">
        <f t="shared" si="0"/>
        <v>5230</v>
      </c>
      <c r="Q2" s="5">
        <f t="shared" si="0"/>
        <v>5230</v>
      </c>
      <c r="R2" s="5">
        <f t="shared" si="0"/>
        <v>5230</v>
      </c>
      <c r="S2" s="5">
        <f t="shared" si="0"/>
        <v>5230</v>
      </c>
      <c r="T2" s="5">
        <f t="shared" si="0"/>
        <v>5230</v>
      </c>
      <c r="U2" s="5">
        <f t="shared" si="0"/>
        <v>5230</v>
      </c>
      <c r="V2" s="5">
        <f t="shared" si="0"/>
        <v>5230</v>
      </c>
      <c r="W2" s="5">
        <f t="shared" si="0"/>
        <v>5230</v>
      </c>
      <c r="X2" s="5">
        <f t="shared" si="0"/>
        <v>5230</v>
      </c>
      <c r="Y2" s="5">
        <f t="shared" si="0"/>
        <v>5230</v>
      </c>
      <c r="Z2" s="5">
        <f t="shared" si="0"/>
        <v>5230</v>
      </c>
    </row>
    <row r="3" spans="1:26" x14ac:dyDescent="0.25">
      <c r="A3" s="5" t="s">
        <v>58</v>
      </c>
      <c r="B3" s="5">
        <f t="shared" ref="B3:Z3" si="1">0.3*B4-20</f>
        <v>430</v>
      </c>
      <c r="C3" s="5">
        <f t="shared" si="1"/>
        <v>880</v>
      </c>
      <c r="D3" s="5">
        <f t="shared" si="1"/>
        <v>1180</v>
      </c>
      <c r="E3" s="5">
        <f t="shared" si="1"/>
        <v>1480</v>
      </c>
      <c r="F3" s="5">
        <f t="shared" si="1"/>
        <v>1855</v>
      </c>
      <c r="G3" s="5">
        <f t="shared" si="1"/>
        <v>2230</v>
      </c>
      <c r="H3" s="5">
        <f t="shared" si="1"/>
        <v>2230</v>
      </c>
      <c r="I3" s="5">
        <f t="shared" si="1"/>
        <v>2230</v>
      </c>
      <c r="J3" s="5">
        <f t="shared" si="1"/>
        <v>2230</v>
      </c>
      <c r="K3" s="5">
        <f t="shared" si="1"/>
        <v>2230</v>
      </c>
      <c r="L3" s="5">
        <f t="shared" si="1"/>
        <v>2230</v>
      </c>
      <c r="M3" s="5">
        <f t="shared" si="1"/>
        <v>2230</v>
      </c>
      <c r="N3" s="5">
        <f t="shared" si="1"/>
        <v>2230</v>
      </c>
      <c r="O3" s="5">
        <f t="shared" si="1"/>
        <v>2230</v>
      </c>
      <c r="P3" s="5">
        <f t="shared" si="1"/>
        <v>2230</v>
      </c>
      <c r="Q3" s="5">
        <f t="shared" si="1"/>
        <v>2230</v>
      </c>
      <c r="R3" s="5">
        <f t="shared" si="1"/>
        <v>2230</v>
      </c>
      <c r="S3" s="5">
        <f t="shared" si="1"/>
        <v>2230</v>
      </c>
      <c r="T3" s="5">
        <f t="shared" si="1"/>
        <v>2230</v>
      </c>
      <c r="U3" s="5">
        <f t="shared" si="1"/>
        <v>2230</v>
      </c>
      <c r="V3" s="5">
        <f t="shared" si="1"/>
        <v>2230</v>
      </c>
      <c r="W3" s="5">
        <f t="shared" si="1"/>
        <v>2230</v>
      </c>
      <c r="X3" s="5">
        <f t="shared" si="1"/>
        <v>2230</v>
      </c>
      <c r="Y3" s="5">
        <f t="shared" si="1"/>
        <v>2230</v>
      </c>
      <c r="Z3" s="5">
        <f t="shared" si="1"/>
        <v>2230</v>
      </c>
    </row>
    <row r="4" spans="1:26" x14ac:dyDescent="0.25">
      <c r="A4" s="5" t="s">
        <v>8</v>
      </c>
      <c r="B4" s="5">
        <v>1500</v>
      </c>
      <c r="C4" s="5">
        <v>3000</v>
      </c>
      <c r="D4" s="5">
        <v>4000</v>
      </c>
      <c r="E4" s="5">
        <v>5000</v>
      </c>
      <c r="F4" s="5">
        <v>6250</v>
      </c>
      <c r="G4" s="5">
        <v>7500</v>
      </c>
      <c r="H4" s="5">
        <f t="shared" ref="H4:Z4" si="2">G4</f>
        <v>7500</v>
      </c>
      <c r="I4" s="5">
        <f t="shared" si="2"/>
        <v>7500</v>
      </c>
      <c r="J4" s="5">
        <f t="shared" si="2"/>
        <v>7500</v>
      </c>
      <c r="K4" s="5">
        <f t="shared" si="2"/>
        <v>7500</v>
      </c>
      <c r="L4" s="5">
        <f t="shared" si="2"/>
        <v>7500</v>
      </c>
      <c r="M4" s="5">
        <f t="shared" si="2"/>
        <v>7500</v>
      </c>
      <c r="N4" s="5">
        <f t="shared" si="2"/>
        <v>7500</v>
      </c>
      <c r="O4" s="5">
        <f t="shared" si="2"/>
        <v>7500</v>
      </c>
      <c r="P4" s="5">
        <f t="shared" si="2"/>
        <v>7500</v>
      </c>
      <c r="Q4" s="5">
        <f t="shared" si="2"/>
        <v>7500</v>
      </c>
      <c r="R4" s="5">
        <f t="shared" si="2"/>
        <v>7500</v>
      </c>
      <c r="S4" s="5">
        <f t="shared" si="2"/>
        <v>7500</v>
      </c>
      <c r="T4" s="5">
        <f t="shared" si="2"/>
        <v>7500</v>
      </c>
      <c r="U4" s="5">
        <f t="shared" si="2"/>
        <v>7500</v>
      </c>
      <c r="V4" s="5">
        <f t="shared" si="2"/>
        <v>7500</v>
      </c>
      <c r="W4" s="5">
        <f t="shared" si="2"/>
        <v>7500</v>
      </c>
      <c r="X4" s="5">
        <f t="shared" si="2"/>
        <v>7500</v>
      </c>
      <c r="Y4" s="5">
        <f t="shared" si="2"/>
        <v>7500</v>
      </c>
      <c r="Z4" s="5">
        <f t="shared" si="2"/>
        <v>7500</v>
      </c>
    </row>
    <row r="5" spans="1:26" x14ac:dyDescent="0.25">
      <c r="B5" s="5">
        <f t="shared" ref="B5:Z5" si="3">B2*4</f>
        <v>4120</v>
      </c>
      <c r="C5" s="5">
        <f t="shared" si="3"/>
        <v>8320</v>
      </c>
      <c r="D5" s="5">
        <f t="shared" si="3"/>
        <v>11120</v>
      </c>
      <c r="E5" s="5">
        <f t="shared" si="3"/>
        <v>13920</v>
      </c>
      <c r="F5" s="5">
        <f t="shared" si="3"/>
        <v>17420</v>
      </c>
      <c r="G5" s="5">
        <f t="shared" si="3"/>
        <v>20920</v>
      </c>
      <c r="H5" s="5">
        <f t="shared" si="3"/>
        <v>20920</v>
      </c>
      <c r="I5" s="5">
        <f t="shared" si="3"/>
        <v>20920</v>
      </c>
      <c r="J5" s="5">
        <f t="shared" si="3"/>
        <v>20920</v>
      </c>
      <c r="K5" s="5">
        <f t="shared" si="3"/>
        <v>20920</v>
      </c>
      <c r="L5" s="5">
        <f t="shared" si="3"/>
        <v>20920</v>
      </c>
      <c r="M5" s="5">
        <f t="shared" si="3"/>
        <v>20920</v>
      </c>
      <c r="N5" s="5">
        <f t="shared" si="3"/>
        <v>20920</v>
      </c>
      <c r="O5" s="5">
        <f t="shared" si="3"/>
        <v>20920</v>
      </c>
      <c r="P5" s="5">
        <f t="shared" si="3"/>
        <v>20920</v>
      </c>
      <c r="Q5" s="5">
        <f t="shared" si="3"/>
        <v>20920</v>
      </c>
      <c r="R5" s="5">
        <f t="shared" si="3"/>
        <v>20920</v>
      </c>
      <c r="S5" s="5">
        <f t="shared" si="3"/>
        <v>20920</v>
      </c>
      <c r="T5" s="5">
        <f t="shared" si="3"/>
        <v>20920</v>
      </c>
      <c r="U5" s="5">
        <f t="shared" si="3"/>
        <v>20920</v>
      </c>
      <c r="V5" s="5">
        <f t="shared" si="3"/>
        <v>20920</v>
      </c>
      <c r="W5" s="5">
        <f t="shared" si="3"/>
        <v>20920</v>
      </c>
      <c r="X5" s="5">
        <f t="shared" si="3"/>
        <v>20920</v>
      </c>
      <c r="Y5" s="5">
        <f t="shared" si="3"/>
        <v>20920</v>
      </c>
      <c r="Z5" s="5">
        <f t="shared" si="3"/>
        <v>20920</v>
      </c>
    </row>
    <row r="6" spans="1:26" x14ac:dyDescent="0.25">
      <c r="B6" s="5">
        <f t="shared" ref="B6:Z6" si="4">B3*4</f>
        <v>1720</v>
      </c>
      <c r="C6" s="5">
        <f t="shared" si="4"/>
        <v>3520</v>
      </c>
      <c r="D6" s="5">
        <f t="shared" si="4"/>
        <v>4720</v>
      </c>
      <c r="E6" s="5">
        <f t="shared" si="4"/>
        <v>5920</v>
      </c>
      <c r="F6" s="5">
        <f t="shared" si="4"/>
        <v>7420</v>
      </c>
      <c r="G6" s="5">
        <f t="shared" si="4"/>
        <v>8920</v>
      </c>
      <c r="H6" s="5">
        <f t="shared" si="4"/>
        <v>8920</v>
      </c>
      <c r="I6" s="5">
        <f t="shared" si="4"/>
        <v>8920</v>
      </c>
      <c r="J6" s="5">
        <f t="shared" si="4"/>
        <v>8920</v>
      </c>
      <c r="K6" s="5">
        <f t="shared" si="4"/>
        <v>8920</v>
      </c>
      <c r="L6" s="5">
        <f t="shared" si="4"/>
        <v>8920</v>
      </c>
      <c r="M6" s="5">
        <f t="shared" si="4"/>
        <v>8920</v>
      </c>
      <c r="N6" s="5">
        <f t="shared" si="4"/>
        <v>8920</v>
      </c>
      <c r="O6" s="5">
        <f t="shared" si="4"/>
        <v>8920</v>
      </c>
      <c r="P6" s="5">
        <f t="shared" si="4"/>
        <v>8920</v>
      </c>
      <c r="Q6" s="5">
        <f t="shared" si="4"/>
        <v>8920</v>
      </c>
      <c r="R6" s="5">
        <f t="shared" si="4"/>
        <v>8920</v>
      </c>
      <c r="S6" s="5">
        <f t="shared" si="4"/>
        <v>8920</v>
      </c>
      <c r="T6" s="5">
        <f t="shared" si="4"/>
        <v>8920</v>
      </c>
      <c r="U6" s="5">
        <f t="shared" si="4"/>
        <v>8920</v>
      </c>
      <c r="V6" s="5">
        <f t="shared" si="4"/>
        <v>8920</v>
      </c>
      <c r="W6" s="5">
        <f t="shared" si="4"/>
        <v>8920</v>
      </c>
      <c r="X6" s="5">
        <f t="shared" si="4"/>
        <v>8920</v>
      </c>
      <c r="Y6" s="5">
        <f t="shared" si="4"/>
        <v>8920</v>
      </c>
      <c r="Z6" s="5">
        <f t="shared" si="4"/>
        <v>8920</v>
      </c>
    </row>
    <row r="9" spans="1:26" x14ac:dyDescent="0.25">
      <c r="B9" s="5">
        <f t="shared" ref="B9:Z9" si="5">B1</f>
        <v>2030</v>
      </c>
      <c r="C9" s="5">
        <f t="shared" si="5"/>
        <v>2031</v>
      </c>
      <c r="D9" s="5">
        <f t="shared" si="5"/>
        <v>2032</v>
      </c>
      <c r="E9" s="5">
        <f t="shared" si="5"/>
        <v>2033</v>
      </c>
      <c r="F9" s="5">
        <f t="shared" si="5"/>
        <v>2034</v>
      </c>
      <c r="G9" s="5">
        <f t="shared" si="5"/>
        <v>2035</v>
      </c>
      <c r="H9" s="5">
        <f t="shared" si="5"/>
        <v>2036</v>
      </c>
      <c r="I9" s="5">
        <f t="shared" si="5"/>
        <v>2037</v>
      </c>
      <c r="J9" s="5">
        <f t="shared" si="5"/>
        <v>2038</v>
      </c>
      <c r="K9" s="5">
        <f t="shared" si="5"/>
        <v>2039</v>
      </c>
      <c r="L9" s="5">
        <f t="shared" si="5"/>
        <v>2040</v>
      </c>
      <c r="M9" s="5">
        <f t="shared" si="5"/>
        <v>2041</v>
      </c>
      <c r="N9" s="5">
        <f t="shared" si="5"/>
        <v>2042</v>
      </c>
      <c r="O9" s="5">
        <f t="shared" si="5"/>
        <v>2043</v>
      </c>
      <c r="P9" s="5">
        <f t="shared" si="5"/>
        <v>2044</v>
      </c>
      <c r="Q9" s="5">
        <f t="shared" si="5"/>
        <v>2045</v>
      </c>
      <c r="R9" s="5">
        <f t="shared" si="5"/>
        <v>2046</v>
      </c>
      <c r="S9" s="5">
        <f t="shared" si="5"/>
        <v>2047</v>
      </c>
      <c r="T9" s="5">
        <f t="shared" si="5"/>
        <v>2048</v>
      </c>
      <c r="U9" s="5">
        <f t="shared" si="5"/>
        <v>2049</v>
      </c>
      <c r="V9" s="5">
        <f t="shared" si="5"/>
        <v>2050</v>
      </c>
      <c r="W9" s="5">
        <f t="shared" si="5"/>
        <v>2051</v>
      </c>
      <c r="X9" s="5">
        <f t="shared" si="5"/>
        <v>2052</v>
      </c>
      <c r="Y9" s="5">
        <f t="shared" si="5"/>
        <v>2053</v>
      </c>
      <c r="Z9" s="5">
        <f t="shared" si="5"/>
        <v>2054</v>
      </c>
    </row>
    <row r="10" spans="1:26" x14ac:dyDescent="0.25">
      <c r="A10" s="5" t="s">
        <v>57</v>
      </c>
      <c r="B10" s="5">
        <f>B2</f>
        <v>1030</v>
      </c>
      <c r="C10" s="5">
        <f t="shared" ref="C10:Z10" si="6">C2-B2</f>
        <v>1050</v>
      </c>
      <c r="D10" s="5">
        <f t="shared" si="6"/>
        <v>700</v>
      </c>
      <c r="E10" s="5">
        <f t="shared" si="6"/>
        <v>700</v>
      </c>
      <c r="F10" s="5">
        <f t="shared" si="6"/>
        <v>875</v>
      </c>
      <c r="G10" s="5">
        <f t="shared" si="6"/>
        <v>875</v>
      </c>
      <c r="H10" s="5">
        <f t="shared" si="6"/>
        <v>0</v>
      </c>
      <c r="I10" s="5">
        <f t="shared" si="6"/>
        <v>0</v>
      </c>
      <c r="J10" s="5">
        <f t="shared" si="6"/>
        <v>0</v>
      </c>
      <c r="K10" s="5">
        <f t="shared" si="6"/>
        <v>0</v>
      </c>
      <c r="L10" s="5">
        <f t="shared" si="6"/>
        <v>0</v>
      </c>
      <c r="M10" s="5">
        <f t="shared" si="6"/>
        <v>0</v>
      </c>
      <c r="N10" s="5">
        <f t="shared" si="6"/>
        <v>0</v>
      </c>
      <c r="O10" s="5">
        <f t="shared" si="6"/>
        <v>0</v>
      </c>
      <c r="P10" s="5">
        <f t="shared" si="6"/>
        <v>0</v>
      </c>
      <c r="Q10" s="5">
        <f t="shared" si="6"/>
        <v>0</v>
      </c>
      <c r="R10" s="5">
        <f t="shared" si="6"/>
        <v>0</v>
      </c>
      <c r="S10" s="5">
        <f t="shared" si="6"/>
        <v>0</v>
      </c>
      <c r="T10" s="5">
        <f t="shared" si="6"/>
        <v>0</v>
      </c>
      <c r="U10" s="5">
        <f t="shared" si="6"/>
        <v>0</v>
      </c>
      <c r="V10" s="5">
        <f t="shared" si="6"/>
        <v>0</v>
      </c>
      <c r="W10" s="5">
        <f t="shared" si="6"/>
        <v>0</v>
      </c>
      <c r="X10" s="5">
        <f t="shared" si="6"/>
        <v>0</v>
      </c>
      <c r="Y10" s="5">
        <f t="shared" si="6"/>
        <v>0</v>
      </c>
      <c r="Z10" s="5">
        <f t="shared" si="6"/>
        <v>0</v>
      </c>
    </row>
    <row r="11" spans="1:26" x14ac:dyDescent="0.25">
      <c r="A11" s="5" t="s">
        <v>58</v>
      </c>
      <c r="B11" s="5">
        <f>B3</f>
        <v>430</v>
      </c>
      <c r="C11" s="5">
        <f t="shared" ref="C11:Z11" si="7">C3-B3</f>
        <v>450</v>
      </c>
      <c r="D11" s="5">
        <f t="shared" si="7"/>
        <v>300</v>
      </c>
      <c r="E11" s="5">
        <f t="shared" si="7"/>
        <v>300</v>
      </c>
      <c r="F11" s="5">
        <f t="shared" si="7"/>
        <v>375</v>
      </c>
      <c r="G11" s="5">
        <f t="shared" si="7"/>
        <v>375</v>
      </c>
      <c r="H11" s="5">
        <f t="shared" si="7"/>
        <v>0</v>
      </c>
      <c r="I11" s="5">
        <f t="shared" si="7"/>
        <v>0</v>
      </c>
      <c r="J11" s="5">
        <f t="shared" si="7"/>
        <v>0</v>
      </c>
      <c r="K11" s="5">
        <f t="shared" si="7"/>
        <v>0</v>
      </c>
      <c r="L11" s="5">
        <f t="shared" si="7"/>
        <v>0</v>
      </c>
      <c r="M11" s="5">
        <f t="shared" si="7"/>
        <v>0</v>
      </c>
      <c r="N11" s="5">
        <f t="shared" si="7"/>
        <v>0</v>
      </c>
      <c r="O11" s="5">
        <f t="shared" si="7"/>
        <v>0</v>
      </c>
      <c r="P11" s="5">
        <f t="shared" si="7"/>
        <v>0</v>
      </c>
      <c r="Q11" s="5">
        <f t="shared" si="7"/>
        <v>0</v>
      </c>
      <c r="R11" s="5">
        <f t="shared" si="7"/>
        <v>0</v>
      </c>
      <c r="S11" s="5">
        <f t="shared" si="7"/>
        <v>0</v>
      </c>
      <c r="T11" s="5">
        <f t="shared" si="7"/>
        <v>0</v>
      </c>
      <c r="U11" s="5">
        <f t="shared" si="7"/>
        <v>0</v>
      </c>
      <c r="V11" s="5">
        <f t="shared" si="7"/>
        <v>0</v>
      </c>
      <c r="W11" s="5">
        <f t="shared" si="7"/>
        <v>0</v>
      </c>
      <c r="X11" s="5">
        <f t="shared" si="7"/>
        <v>0</v>
      </c>
      <c r="Y11" s="5">
        <f t="shared" si="7"/>
        <v>0</v>
      </c>
      <c r="Z11" s="5">
        <f t="shared" si="7"/>
        <v>0</v>
      </c>
    </row>
    <row r="12" spans="1:26" x14ac:dyDescent="0.25">
      <c r="A12" s="5" t="s">
        <v>156</v>
      </c>
      <c r="B12" s="5">
        <f t="shared" ref="B12:G12" si="8">SUM(B10:B11)</f>
        <v>1460</v>
      </c>
      <c r="C12" s="5">
        <f t="shared" si="8"/>
        <v>1500</v>
      </c>
      <c r="D12" s="5">
        <f t="shared" si="8"/>
        <v>1000</v>
      </c>
      <c r="E12" s="5">
        <f t="shared" si="8"/>
        <v>1000</v>
      </c>
      <c r="F12" s="5">
        <f t="shared" si="8"/>
        <v>1250</v>
      </c>
      <c r="G12" s="5">
        <f t="shared" si="8"/>
        <v>1250</v>
      </c>
    </row>
    <row r="13" spans="1:26" x14ac:dyDescent="0.25">
      <c r="A13" s="5" t="s">
        <v>8</v>
      </c>
      <c r="B13" s="5">
        <f>SUM(B12:G12)</f>
        <v>7460</v>
      </c>
    </row>
    <row r="16" spans="1:26" x14ac:dyDescent="0.25">
      <c r="A16" s="5" t="s">
        <v>53</v>
      </c>
      <c r="B16" s="2">
        <f>$B$24*B22</f>
        <v>557.86666666666667</v>
      </c>
      <c r="D16" s="23" t="s">
        <v>103</v>
      </c>
    </row>
    <row r="17" spans="1:4" x14ac:dyDescent="0.25">
      <c r="A17" s="5" t="s">
        <v>54</v>
      </c>
      <c r="B17" s="2">
        <f>$B$24*B23</f>
        <v>242.13333333333333</v>
      </c>
      <c r="D17" s="246" t="s">
        <v>155</v>
      </c>
    </row>
    <row r="18" spans="1:4" x14ac:dyDescent="0.25">
      <c r="A18" s="27" t="s">
        <v>55</v>
      </c>
      <c r="B18" s="2">
        <f>$B$25*B22</f>
        <v>139.46666666666667</v>
      </c>
      <c r="D18" s="27" t="s">
        <v>154</v>
      </c>
    </row>
    <row r="19" spans="1:4" x14ac:dyDescent="0.25">
      <c r="A19" s="27" t="s">
        <v>56</v>
      </c>
      <c r="B19" s="2">
        <f>$B$25*B23</f>
        <v>60.533333333333331</v>
      </c>
    </row>
    <row r="20" spans="1:4" x14ac:dyDescent="0.25">
      <c r="A20" s="5" t="s">
        <v>8</v>
      </c>
      <c r="B20" s="2">
        <f>SUM(B16:B19)</f>
        <v>1000</v>
      </c>
    </row>
    <row r="22" spans="1:4" x14ac:dyDescent="0.25">
      <c r="A22" s="27" t="s">
        <v>153</v>
      </c>
      <c r="B22" s="247">
        <f>I2/I4</f>
        <v>0.69733333333333336</v>
      </c>
    </row>
    <row r="23" spans="1:4" x14ac:dyDescent="0.25">
      <c r="A23" s="27" t="s">
        <v>152</v>
      </c>
      <c r="B23" s="247">
        <f>1-B22</f>
        <v>0.30266666666666664</v>
      </c>
    </row>
    <row r="24" spans="1:4" x14ac:dyDescent="0.25">
      <c r="A24" s="5" t="s">
        <v>151</v>
      </c>
      <c r="B24" s="5">
        <v>800</v>
      </c>
    </row>
    <row r="25" spans="1:4" x14ac:dyDescent="0.25">
      <c r="A25" s="5" t="s">
        <v>150</v>
      </c>
      <c r="B25" s="5">
        <v>200</v>
      </c>
    </row>
  </sheetData>
  <hyperlinks>
    <hyperlink ref="D17" r:id="rId1" display="https://ipa.illinois.gov/content/dam/soi/en/web/ipa/documents/20241022-600pm-appendix-e-aurora-report-1-19-24.pdf" xr:uid="{EA127855-0224-4202-9D74-B4A5211D812B}"/>
  </hyperlinks>
  <pageMargins left="0.7" right="0.7" top="0.75" bottom="0.75" header="0.3" footer="0.3"/>
  <pageSetup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9C8A-E352-45F6-BEE7-1551E7F9A278}">
  <sheetPr codeName="Sheet21">
    <tabColor rgb="FFFFFF00"/>
  </sheetPr>
  <dimension ref="A1"/>
  <sheetViews>
    <sheetView workbookViewId="0"/>
  </sheetViews>
  <sheetFormatPr defaultRowHeight="15" x14ac:dyDescent="0.25"/>
  <cols>
    <col min="1" max="16384" width="9.140625" style="5"/>
  </cols>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E85D1-C455-459F-B07A-2A28EAE5530A}">
  <sheetPr codeName="Sheet22">
    <tabColor rgb="FFFFFF00"/>
  </sheetPr>
  <dimension ref="A1:DD222"/>
  <sheetViews>
    <sheetView zoomScale="70" zoomScaleNormal="70" workbookViewId="0">
      <selection sqref="A1:K1"/>
    </sheetView>
  </sheetViews>
  <sheetFormatPr defaultColWidth="8.42578125" defaultRowHeight="15" x14ac:dyDescent="0.25"/>
  <cols>
    <col min="1" max="1" width="63.5703125" style="5" customWidth="1"/>
    <col min="4" max="4" width="36.42578125" customWidth="1"/>
    <col min="5" max="5" width="34.42578125" bestFit="1" customWidth="1"/>
    <col min="6" max="6" width="25.42578125" customWidth="1"/>
    <col min="7" max="7" width="12.42578125" customWidth="1"/>
    <col min="12" max="12" width="10" customWidth="1"/>
    <col min="13" max="13" width="10.42578125" customWidth="1"/>
  </cols>
  <sheetData>
    <row r="1" spans="1:108" s="45" customFormat="1" ht="18" x14ac:dyDescent="0.25">
      <c r="A1" s="206" t="s">
        <v>216</v>
      </c>
      <c r="B1" s="206"/>
      <c r="C1" s="206"/>
      <c r="D1" s="206"/>
      <c r="E1" s="206"/>
      <c r="F1" s="206"/>
      <c r="G1" s="206"/>
      <c r="H1" s="206"/>
      <c r="I1" s="206"/>
      <c r="J1" s="206"/>
      <c r="K1" s="206"/>
      <c r="M1" s="38" t="s">
        <v>215</v>
      </c>
    </row>
    <row r="2" spans="1:108" s="45" customFormat="1" ht="14.25" customHeight="1" x14ac:dyDescent="0.25">
      <c r="A2" s="5"/>
      <c r="B2"/>
      <c r="C2"/>
      <c r="D2"/>
      <c r="E2"/>
      <c r="F2"/>
      <c r="G2" s="133"/>
      <c r="H2" s="133"/>
      <c r="I2" s="133"/>
      <c r="J2" s="133"/>
      <c r="K2" s="133"/>
      <c r="L2" s="134" t="s">
        <v>214</v>
      </c>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row>
    <row r="3" spans="1:108" s="45" customFormat="1" ht="14.25" customHeight="1" x14ac:dyDescent="0.25">
      <c r="A3" s="5"/>
      <c r="B3"/>
      <c r="C3"/>
      <c r="D3"/>
      <c r="E3"/>
      <c r="F3"/>
      <c r="L3" s="132" t="s">
        <v>213</v>
      </c>
    </row>
    <row r="4" spans="1:108" s="45" customFormat="1" ht="14.25" customHeight="1" x14ac:dyDescent="0.2">
      <c r="A4" s="401"/>
      <c r="D4" s="131"/>
      <c r="L4" s="207" t="s">
        <v>212</v>
      </c>
    </row>
    <row r="5" spans="1:108" ht="14.65" customHeight="1" x14ac:dyDescent="0.25">
      <c r="L5" s="208"/>
    </row>
    <row r="6" spans="1:108" s="45" customFormat="1" ht="14.25" customHeight="1" x14ac:dyDescent="0.2">
      <c r="A6" s="401"/>
      <c r="H6" s="130"/>
      <c r="I6" s="129"/>
      <c r="J6" s="129"/>
      <c r="K6" s="129"/>
      <c r="M6" s="129"/>
      <c r="N6" s="129"/>
      <c r="O6" s="129"/>
      <c r="P6" s="129"/>
      <c r="Q6" s="129"/>
      <c r="R6" s="129"/>
      <c r="S6" s="129"/>
      <c r="T6" s="129"/>
      <c r="U6" s="129"/>
      <c r="V6" s="129"/>
      <c r="W6" s="129"/>
      <c r="X6" s="129"/>
      <c r="Y6" s="129"/>
      <c r="Z6" s="129"/>
      <c r="AA6" s="129"/>
      <c r="AB6" s="129"/>
      <c r="AC6" s="129"/>
      <c r="AD6" s="129"/>
      <c r="AE6" s="128"/>
      <c r="AF6" s="125"/>
    </row>
    <row r="7" spans="1:108" s="45" customFormat="1" ht="14.25" customHeight="1" x14ac:dyDescent="0.2">
      <c r="A7" s="401"/>
      <c r="B7" s="127" t="s">
        <v>211</v>
      </c>
      <c r="C7" s="202" t="s">
        <v>105</v>
      </c>
      <c r="D7" s="202"/>
      <c r="E7" s="202"/>
      <c r="F7" s="202"/>
      <c r="G7" s="202"/>
      <c r="H7" s="202"/>
      <c r="I7" s="202"/>
      <c r="J7" s="202"/>
      <c r="K7" s="202"/>
      <c r="L7" s="202"/>
      <c r="M7" s="202"/>
      <c r="N7" s="202"/>
      <c r="O7" s="202"/>
      <c r="P7" s="202"/>
      <c r="Q7" s="202"/>
      <c r="R7" s="89"/>
      <c r="S7" s="89"/>
      <c r="T7" s="89"/>
      <c r="U7" s="89"/>
      <c r="V7" s="89"/>
      <c r="W7" s="89"/>
      <c r="X7" s="89"/>
      <c r="Y7" s="89"/>
      <c r="Z7" s="89"/>
      <c r="AA7" s="126"/>
      <c r="AB7" s="125"/>
    </row>
    <row r="8" spans="1:108" s="45" customFormat="1" ht="14.25" customHeight="1" thickBot="1" x14ac:dyDescent="0.25">
      <c r="A8" s="401"/>
      <c r="O8" s="124"/>
    </row>
    <row r="9" spans="1:108" s="45" customFormat="1" ht="14.25" customHeight="1" thickBot="1" x14ac:dyDescent="0.3">
      <c r="A9" s="5"/>
      <c r="B9" s="209" t="s">
        <v>210</v>
      </c>
      <c r="D9" s="210" t="s">
        <v>209</v>
      </c>
      <c r="E9" s="211"/>
      <c r="F9" s="212"/>
      <c r="G9" s="213">
        <v>2021</v>
      </c>
      <c r="H9" s="214"/>
      <c r="I9" s="214"/>
      <c r="J9" s="214"/>
      <c r="K9" s="215"/>
      <c r="L9" s="215"/>
    </row>
    <row r="10" spans="1:108" s="45" customFormat="1" ht="14.25" customHeight="1" thickBot="1" x14ac:dyDescent="0.25">
      <c r="A10" s="401"/>
      <c r="B10" s="209"/>
      <c r="D10" s="101" t="s">
        <v>208</v>
      </c>
      <c r="J10" s="124"/>
    </row>
    <row r="11" spans="1:108" s="45" customFormat="1" ht="13.5" customHeight="1" thickBot="1" x14ac:dyDescent="0.3">
      <c r="A11" s="401"/>
      <c r="B11" s="209"/>
      <c r="D11" s="216" t="s">
        <v>207</v>
      </c>
      <c r="E11" s="217"/>
      <c r="F11" s="217"/>
      <c r="G11" s="217"/>
      <c r="H11" s="217"/>
      <c r="I11" s="217"/>
      <c r="J11" s="217"/>
      <c r="K11" s="217"/>
      <c r="L11" s="217"/>
      <c r="W11" s="122"/>
      <c r="X11" s="121"/>
      <c r="Y11" s="121"/>
      <c r="Z11" s="121"/>
      <c r="AA11" s="121"/>
    </row>
    <row r="12" spans="1:108" s="45" customFormat="1" ht="17.25" customHeight="1" thickBot="1" x14ac:dyDescent="0.3">
      <c r="A12" s="401"/>
      <c r="B12" s="209"/>
      <c r="D12" s="218" t="s">
        <v>206</v>
      </c>
      <c r="E12" s="219"/>
      <c r="F12" s="219"/>
      <c r="G12" s="219"/>
      <c r="H12" s="219"/>
      <c r="I12" s="219"/>
      <c r="J12" s="219"/>
      <c r="K12" s="219"/>
      <c r="L12" s="220"/>
      <c r="M12" s="123"/>
      <c r="W12" s="122"/>
      <c r="X12" s="121"/>
      <c r="Y12" s="121"/>
      <c r="Z12" s="121"/>
      <c r="AA12" s="121"/>
    </row>
    <row r="13" spans="1:108" s="45" customFormat="1" ht="13.5" customHeight="1" thickBot="1" x14ac:dyDescent="0.3">
      <c r="A13" s="401"/>
      <c r="B13" s="209"/>
      <c r="D13" s="221"/>
      <c r="E13" s="222"/>
      <c r="F13" s="222"/>
      <c r="G13" s="222"/>
      <c r="H13" s="222"/>
      <c r="I13" s="222"/>
      <c r="J13" s="222"/>
      <c r="K13" s="222"/>
      <c r="L13" s="223"/>
      <c r="W13" s="122"/>
      <c r="X13" s="121"/>
      <c r="Y13" s="121"/>
      <c r="Z13" s="121"/>
      <c r="AA13" s="121"/>
    </row>
    <row r="14" spans="1:108" ht="37.15" customHeight="1" x14ac:dyDescent="0.25">
      <c r="B14" s="209"/>
    </row>
    <row r="15" spans="1:108" x14ac:dyDescent="0.25">
      <c r="B15" s="209"/>
      <c r="C15" s="224" t="s">
        <v>205</v>
      </c>
      <c r="D15" s="225"/>
      <c r="E15" s="225"/>
      <c r="F15" s="225"/>
      <c r="G15" s="225"/>
      <c r="H15" s="225"/>
      <c r="I15" s="225"/>
      <c r="J15" s="225"/>
      <c r="K15" s="225"/>
      <c r="L15" s="225"/>
      <c r="M15" s="225"/>
      <c r="N15" s="225"/>
      <c r="O15" s="225"/>
      <c r="P15" s="225"/>
      <c r="Q15" s="24"/>
    </row>
    <row r="16" spans="1:108" x14ac:dyDescent="0.25">
      <c r="B16" s="209"/>
      <c r="C16" s="225"/>
      <c r="D16" s="225"/>
      <c r="E16" s="225"/>
      <c r="F16" s="225"/>
      <c r="G16" s="225"/>
      <c r="H16" s="225"/>
      <c r="I16" s="225"/>
      <c r="J16" s="225"/>
      <c r="K16" s="225"/>
      <c r="L16" s="225"/>
      <c r="M16" s="225"/>
      <c r="N16" s="225"/>
      <c r="O16" s="225"/>
      <c r="P16" s="225"/>
    </row>
    <row r="17" spans="2:39" ht="15" customHeight="1" x14ac:dyDescent="0.25">
      <c r="B17" s="209"/>
      <c r="C17" s="93"/>
      <c r="D17" s="199" t="s">
        <v>204</v>
      </c>
      <c r="E17" s="1" t="s">
        <v>203</v>
      </c>
    </row>
    <row r="18" spans="2:39" ht="15" customHeight="1" x14ac:dyDescent="0.25">
      <c r="B18" s="209"/>
      <c r="C18" s="93"/>
      <c r="D18" s="200"/>
      <c r="F18" s="1">
        <v>2021</v>
      </c>
      <c r="G18" s="1">
        <v>2022</v>
      </c>
      <c r="H18" s="1">
        <v>2023</v>
      </c>
      <c r="I18" s="1">
        <v>2024</v>
      </c>
      <c r="J18" s="1">
        <v>2025</v>
      </c>
      <c r="K18" s="1">
        <v>2026</v>
      </c>
      <c r="L18" s="1">
        <v>2027</v>
      </c>
      <c r="M18" s="1">
        <v>2028</v>
      </c>
      <c r="N18" s="1">
        <v>2029</v>
      </c>
      <c r="O18" s="1">
        <v>2030</v>
      </c>
      <c r="P18" s="1">
        <v>2031</v>
      </c>
      <c r="Q18" s="1">
        <v>2032</v>
      </c>
      <c r="R18" s="1">
        <v>2033</v>
      </c>
      <c r="S18" s="1">
        <v>2034</v>
      </c>
      <c r="T18" s="1">
        <v>2035</v>
      </c>
      <c r="U18" s="1">
        <v>2036</v>
      </c>
      <c r="V18" s="1">
        <v>2037</v>
      </c>
      <c r="W18" s="1">
        <v>2038</v>
      </c>
      <c r="X18" s="1">
        <v>2039</v>
      </c>
      <c r="Y18" s="1">
        <v>2040</v>
      </c>
      <c r="Z18" s="1">
        <v>2041</v>
      </c>
      <c r="AA18" s="1">
        <v>2042</v>
      </c>
      <c r="AB18" s="1">
        <v>2043</v>
      </c>
      <c r="AC18" s="1">
        <v>2044</v>
      </c>
      <c r="AD18" s="1">
        <v>2045</v>
      </c>
      <c r="AE18" s="1">
        <v>2046</v>
      </c>
      <c r="AF18" s="1">
        <v>2047</v>
      </c>
      <c r="AG18" s="1">
        <v>2048</v>
      </c>
      <c r="AH18" s="1">
        <v>2049</v>
      </c>
      <c r="AI18" s="1">
        <v>2050</v>
      </c>
    </row>
    <row r="19" spans="2:39" ht="15" customHeight="1" x14ac:dyDescent="0.25">
      <c r="B19" s="209"/>
      <c r="C19" s="93"/>
      <c r="D19" s="200"/>
      <c r="E19" t="s">
        <v>177</v>
      </c>
      <c r="F19" s="97">
        <v>322.051049922</v>
      </c>
      <c r="G19" s="97">
        <v>361.97092399999997</v>
      </c>
      <c r="H19" s="97">
        <v>260.46296609248913</v>
      </c>
      <c r="I19" s="97">
        <v>245.91306679398286</v>
      </c>
      <c r="J19" s="97">
        <v>233.48491792420046</v>
      </c>
      <c r="K19" s="97">
        <v>223.49180282747199</v>
      </c>
      <c r="L19" s="97">
        <v>213.51187271131411</v>
      </c>
      <c r="M19" s="97">
        <v>203.50908203235855</v>
      </c>
      <c r="N19" s="97">
        <v>193.49964350847449</v>
      </c>
      <c r="O19" s="97">
        <v>183.80197439594465</v>
      </c>
      <c r="P19" s="97">
        <v>180.6176403340036</v>
      </c>
      <c r="Q19" s="97">
        <v>177.43329945954218</v>
      </c>
      <c r="R19" s="97">
        <v>173.94616536815829</v>
      </c>
      <c r="S19" s="97">
        <v>170.76210506652853</v>
      </c>
      <c r="T19" s="97">
        <v>167.9016398571724</v>
      </c>
      <c r="U19" s="97">
        <v>164.41300003407912</v>
      </c>
      <c r="V19" s="97">
        <v>161.22933590038411</v>
      </c>
      <c r="W19" s="97">
        <v>158.04569166603403</v>
      </c>
      <c r="X19" s="97">
        <v>154.86206859048517</v>
      </c>
      <c r="Y19" s="97">
        <v>151.36970111493505</v>
      </c>
      <c r="Z19" s="97">
        <v>148.18634580401607</v>
      </c>
      <c r="AA19" s="97">
        <v>145.33341323330785</v>
      </c>
      <c r="AB19" s="97">
        <v>142.15041151532489</v>
      </c>
      <c r="AC19" s="97">
        <v>138.65616148927256</v>
      </c>
      <c r="AD19" s="97">
        <v>135.47346296789331</v>
      </c>
      <c r="AE19" s="97">
        <v>132.2908377214282</v>
      </c>
      <c r="AF19" s="97">
        <v>129.10829145962941</v>
      </c>
      <c r="AG19" s="97">
        <v>125.60865800826926</v>
      </c>
      <c r="AH19" s="97">
        <v>122.42634566786236</v>
      </c>
      <c r="AI19" s="97">
        <v>119.58492181070594</v>
      </c>
    </row>
    <row r="20" spans="2:39" ht="15" customHeight="1" x14ac:dyDescent="0.25">
      <c r="B20" s="209"/>
      <c r="C20" s="93"/>
      <c r="D20" s="201"/>
      <c r="E20" t="s">
        <v>176</v>
      </c>
      <c r="F20" s="97">
        <v>322.051049922</v>
      </c>
      <c r="G20" s="97">
        <v>361.97092399999997</v>
      </c>
      <c r="H20" s="97">
        <v>346.56710630758812</v>
      </c>
      <c r="I20" s="97">
        <v>329.40171900524172</v>
      </c>
      <c r="J20" s="97">
        <v>286.97036539931014</v>
      </c>
      <c r="K20" s="97">
        <v>275.12638406031789</v>
      </c>
      <c r="L20" s="97">
        <v>263.25962797168745</v>
      </c>
      <c r="M20" s="97">
        <v>251.36734402479217</v>
      </c>
      <c r="N20" s="97">
        <v>239.44631673642476</v>
      </c>
      <c r="O20" s="97">
        <v>227.49276692697981</v>
      </c>
      <c r="P20" s="97">
        <v>223.34988752774942</v>
      </c>
      <c r="Q20" s="97">
        <v>219.21087331391499</v>
      </c>
      <c r="R20" s="97">
        <v>215.07587486868053</v>
      </c>
      <c r="S20" s="97">
        <v>210.94505070023285</v>
      </c>
      <c r="T20" s="97">
        <v>206.81856777004194</v>
      </c>
      <c r="U20" s="97">
        <v>202.69660206399644</v>
      </c>
      <c r="V20" s="97">
        <v>198.57933921047771</v>
      </c>
      <c r="W20" s="97">
        <v>194.46697514993704</v>
      </c>
      <c r="X20" s="97">
        <v>190.35971686105407</v>
      </c>
      <c r="Y20" s="97">
        <v>186.25778314913273</v>
      </c>
      <c r="Z20" s="97">
        <v>182.16140550304982</v>
      </c>
      <c r="AA20" s="97">
        <v>178.07082902781096</v>
      </c>
      <c r="AB20" s="97">
        <v>173.98631346061495</v>
      </c>
      <c r="AC20" s="97">
        <v>169.90813427927998</v>
      </c>
      <c r="AD20" s="97">
        <v>165.83658391298076</v>
      </c>
      <c r="AE20" s="97">
        <v>161.77197306648384</v>
      </c>
      <c r="AF20" s="97">
        <v>157.71463217049217</v>
      </c>
      <c r="AG20" s="97">
        <v>153.66491297233569</v>
      </c>
      <c r="AH20" s="97">
        <v>149.62319028311214</v>
      </c>
      <c r="AI20" s="97">
        <v>145.58986389952975</v>
      </c>
    </row>
    <row r="21" spans="2:39" ht="15" customHeight="1" x14ac:dyDescent="0.25">
      <c r="B21" s="209"/>
      <c r="C21" s="93"/>
      <c r="D21" s="201"/>
      <c r="E21" t="s">
        <v>143</v>
      </c>
      <c r="F21" s="97">
        <v>322.051049922</v>
      </c>
      <c r="G21" s="97">
        <v>361.97092399999997</v>
      </c>
      <c r="H21" s="97">
        <v>375.50474243086495</v>
      </c>
      <c r="I21" s="97">
        <v>378.0324932334558</v>
      </c>
      <c r="J21" s="97">
        <v>372.50804025003765</v>
      </c>
      <c r="K21" s="97">
        <v>356.95913036150495</v>
      </c>
      <c r="L21" s="97">
        <v>341.43017488460595</v>
      </c>
      <c r="M21" s="97">
        <v>325.92328088864576</v>
      </c>
      <c r="N21" s="97">
        <v>310.44086292463334</v>
      </c>
      <c r="O21" s="97">
        <v>294.98570123694282</v>
      </c>
      <c r="P21" s="97">
        <v>292.96599828221531</v>
      </c>
      <c r="Q21" s="97">
        <v>290.94629532748792</v>
      </c>
      <c r="R21" s="97">
        <v>288.92659237276047</v>
      </c>
      <c r="S21" s="97">
        <v>286.90688941803302</v>
      </c>
      <c r="T21" s="97">
        <v>284.88718646330557</v>
      </c>
      <c r="U21" s="97">
        <v>282.86748350857812</v>
      </c>
      <c r="V21" s="97">
        <v>280.84778055385073</v>
      </c>
      <c r="W21" s="97">
        <v>278.82807759912328</v>
      </c>
      <c r="X21" s="97">
        <v>276.80837464439577</v>
      </c>
      <c r="Y21" s="97">
        <v>274.78867168966838</v>
      </c>
      <c r="Z21" s="97">
        <v>272.76896873494093</v>
      </c>
      <c r="AA21" s="97">
        <v>270.74926578021348</v>
      </c>
      <c r="AB21" s="97">
        <v>268.72956282548603</v>
      </c>
      <c r="AC21" s="97">
        <v>266.70985987075858</v>
      </c>
      <c r="AD21" s="97">
        <v>264.69015691603119</v>
      </c>
      <c r="AE21" s="97">
        <v>262.67045396130374</v>
      </c>
      <c r="AF21" s="97">
        <v>260.65075100657623</v>
      </c>
      <c r="AG21" s="97">
        <v>258.63104805184884</v>
      </c>
      <c r="AH21" s="97">
        <v>256.61134509712139</v>
      </c>
      <c r="AI21" s="97">
        <v>254.59164214239408</v>
      </c>
    </row>
    <row r="22" spans="2:39" ht="15" customHeight="1" x14ac:dyDescent="0.25">
      <c r="B22" s="209"/>
      <c r="C22" s="93"/>
      <c r="D22" s="201"/>
      <c r="F22" s="104"/>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row>
    <row r="23" spans="2:39" ht="15" customHeight="1" x14ac:dyDescent="0.25">
      <c r="B23" s="209"/>
      <c r="C23" s="93"/>
      <c r="D23" s="201"/>
      <c r="E23" s="1" t="s">
        <v>202</v>
      </c>
      <c r="F23" s="104"/>
    </row>
    <row r="24" spans="2:39" ht="15" customHeight="1" x14ac:dyDescent="0.25">
      <c r="B24" s="209"/>
      <c r="C24" s="93"/>
      <c r="D24" s="201"/>
      <c r="F24" s="1">
        <v>2021</v>
      </c>
      <c r="G24" s="1">
        <v>2022</v>
      </c>
      <c r="H24" s="1">
        <v>2023</v>
      </c>
      <c r="I24" s="1">
        <v>2024</v>
      </c>
      <c r="J24" s="1">
        <v>2025</v>
      </c>
      <c r="K24" s="1">
        <v>2026</v>
      </c>
      <c r="L24" s="1">
        <v>2027</v>
      </c>
      <c r="M24" s="1">
        <v>2028</v>
      </c>
      <c r="N24" s="1">
        <v>2029</v>
      </c>
      <c r="O24" s="1">
        <v>2030</v>
      </c>
      <c r="P24" s="1">
        <v>2031</v>
      </c>
      <c r="Q24" s="1">
        <v>2032</v>
      </c>
      <c r="R24" s="1">
        <v>2033</v>
      </c>
      <c r="S24" s="1">
        <v>2034</v>
      </c>
      <c r="T24" s="1">
        <v>2035</v>
      </c>
      <c r="U24" s="1">
        <v>2036</v>
      </c>
      <c r="V24" s="1">
        <v>2037</v>
      </c>
      <c r="W24" s="1">
        <v>2038</v>
      </c>
      <c r="X24" s="1">
        <v>2039</v>
      </c>
      <c r="Y24" s="1">
        <v>2040</v>
      </c>
      <c r="Z24" s="1">
        <v>2041</v>
      </c>
      <c r="AA24" s="1">
        <v>2042</v>
      </c>
      <c r="AB24" s="1">
        <v>2043</v>
      </c>
      <c r="AC24" s="1">
        <v>2044</v>
      </c>
      <c r="AD24" s="1">
        <v>2045</v>
      </c>
      <c r="AE24" s="1">
        <v>2046</v>
      </c>
      <c r="AF24" s="1">
        <v>2047</v>
      </c>
      <c r="AG24" s="1">
        <v>2048</v>
      </c>
      <c r="AH24" s="1">
        <v>2049</v>
      </c>
      <c r="AI24" s="1">
        <v>2050</v>
      </c>
    </row>
    <row r="25" spans="2:39" ht="15" customHeight="1" x14ac:dyDescent="0.25">
      <c r="B25" s="209"/>
      <c r="C25" s="93"/>
      <c r="D25" s="201"/>
      <c r="E25" t="s">
        <v>177</v>
      </c>
      <c r="F25" s="97">
        <v>299.04780031199999</v>
      </c>
      <c r="G25" s="97">
        <v>336.11630399999996</v>
      </c>
      <c r="H25" s="97">
        <v>241.55706684354092</v>
      </c>
      <c r="I25" s="97">
        <v>227.71642303271068</v>
      </c>
      <c r="J25" s="97">
        <v>215.79816278027403</v>
      </c>
      <c r="K25" s="97">
        <v>206.96845207579779</v>
      </c>
      <c r="L25" s="97">
        <v>198.08668245529319</v>
      </c>
      <c r="M25" s="97">
        <v>189.29517433443038</v>
      </c>
      <c r="N25" s="97">
        <v>180.52991423107929</v>
      </c>
      <c r="O25" s="97">
        <v>170.5336794198688</v>
      </c>
      <c r="P25" s="97">
        <v>167.39040957520382</v>
      </c>
      <c r="Q25" s="97">
        <v>164.24716662875272</v>
      </c>
      <c r="R25" s="97">
        <v>162.29945723424237</v>
      </c>
      <c r="S25" s="97">
        <v>159.15510648809385</v>
      </c>
      <c r="T25" s="97">
        <v>154.73308910862875</v>
      </c>
      <c r="U25" s="97">
        <v>152.79132486968388</v>
      </c>
      <c r="V25" s="97">
        <v>149.64540991393068</v>
      </c>
      <c r="W25" s="97">
        <v>146.49941638860182</v>
      </c>
      <c r="X25" s="97">
        <v>143.35333932092348</v>
      </c>
      <c r="Y25" s="97">
        <v>141.42629315798911</v>
      </c>
      <c r="Z25" s="97">
        <v>138.27915886187515</v>
      </c>
      <c r="AA25" s="97">
        <v>133.82739998975114</v>
      </c>
      <c r="AB25" s="97">
        <v>130.678869585022</v>
      </c>
      <c r="AC25" s="97">
        <v>128.75925639007653</v>
      </c>
      <c r="AD25" s="97">
        <v>125.60952885908335</v>
      </c>
      <c r="AE25" s="97">
        <v>122.45951201309413</v>
      </c>
      <c r="AF25" s="97">
        <v>119.30918330800962</v>
      </c>
      <c r="AG25" s="97">
        <v>117.41082575955872</v>
      </c>
      <c r="AH25" s="97">
        <v>114.25957345098209</v>
      </c>
      <c r="AI25" s="97">
        <v>109.76237415145857</v>
      </c>
    </row>
    <row r="26" spans="2:39" ht="15" customHeight="1" x14ac:dyDescent="0.25">
      <c r="B26" s="209"/>
      <c r="C26" s="93"/>
      <c r="D26" s="201"/>
      <c r="E26" t="s">
        <v>176</v>
      </c>
      <c r="F26" s="97">
        <v>299.04780031199999</v>
      </c>
      <c r="G26" s="97">
        <v>336.11630399999996</v>
      </c>
      <c r="H26" s="97">
        <v>329.23390439489356</v>
      </c>
      <c r="I26" s="97">
        <v>321.16779158024906</v>
      </c>
      <c r="J26" s="97">
        <v>288.29566636476085</v>
      </c>
      <c r="K26" s="97">
        <v>289.21290387285478</v>
      </c>
      <c r="L26" s="97">
        <v>290.21783251452075</v>
      </c>
      <c r="M26" s="97">
        <v>291.32105276704891</v>
      </c>
      <c r="N26" s="97">
        <v>292.53494541933458</v>
      </c>
      <c r="O26" s="97">
        <v>293.87406169801454</v>
      </c>
      <c r="P26" s="97">
        <v>291.87849149960039</v>
      </c>
      <c r="Q26" s="97">
        <v>289.86803892073334</v>
      </c>
      <c r="R26" s="97">
        <v>287.84212416088559</v>
      </c>
      <c r="S26" s="97">
        <v>285.80013690544092</v>
      </c>
      <c r="T26" s="97">
        <v>283.74143429154498</v>
      </c>
      <c r="U26" s="97">
        <v>281.66533870902339</v>
      </c>
      <c r="V26" s="97">
        <v>279.57113542057101</v>
      </c>
      <c r="W26" s="97">
        <v>277.45806998363395</v>
      </c>
      <c r="X26" s="97">
        <v>275.32534545443269</v>
      </c>
      <c r="Y26" s="97">
        <v>273.17211935235042</v>
      </c>
      <c r="Z26" s="97">
        <v>270.99750036036534</v>
      </c>
      <c r="AA26" s="97">
        <v>268.80054473436911</v>
      </c>
      <c r="AB26" s="97">
        <v>266.58025239094701</v>
      </c>
      <c r="AC26" s="97">
        <v>264.33556263952983</v>
      </c>
      <c r="AD26" s="97">
        <v>262.06534952061321</v>
      </c>
      <c r="AE26" s="97">
        <v>259.76841670696535</v>
      </c>
      <c r="AF26" s="97">
        <v>257.44349191926972</v>
      </c>
      <c r="AG26" s="97">
        <v>255.08922080138251</v>
      </c>
      <c r="AH26" s="97">
        <v>252.70416019320058</v>
      </c>
      <c r="AI26" s="97">
        <v>250.28677073086246</v>
      </c>
    </row>
    <row r="27" spans="2:39" ht="15" customHeight="1" x14ac:dyDescent="0.25">
      <c r="B27" s="209"/>
      <c r="C27" s="93"/>
      <c r="D27" s="201"/>
      <c r="E27" t="s">
        <v>143</v>
      </c>
      <c r="F27" s="97">
        <v>299.04780031199999</v>
      </c>
      <c r="G27" s="97">
        <v>336.11630399999996</v>
      </c>
      <c r="H27" s="97">
        <v>348.06088805249044</v>
      </c>
      <c r="I27" s="97">
        <v>351.15773517914357</v>
      </c>
      <c r="J27" s="97">
        <v>346.81857167699422</v>
      </c>
      <c r="K27" s="97">
        <v>340.22430052793209</v>
      </c>
      <c r="L27" s="97">
        <v>333.55111699751626</v>
      </c>
      <c r="M27" s="97">
        <v>326.79068839924105</v>
      </c>
      <c r="N27" s="97">
        <v>319.93346606920551</v>
      </c>
      <c r="O27" s="97">
        <v>312.96845516033903</v>
      </c>
      <c r="P27" s="97">
        <v>310.82562819966529</v>
      </c>
      <c r="Q27" s="97">
        <v>308.68280123899126</v>
      </c>
      <c r="R27" s="97">
        <v>306.5399742783174</v>
      </c>
      <c r="S27" s="97">
        <v>304.39714731764343</v>
      </c>
      <c r="T27" s="97">
        <v>302.25432035696957</v>
      </c>
      <c r="U27" s="97">
        <v>300.11149339629554</v>
      </c>
      <c r="V27" s="97">
        <v>297.96866643562174</v>
      </c>
      <c r="W27" s="97">
        <v>295.82583947494777</v>
      </c>
      <c r="X27" s="97">
        <v>293.68301251427397</v>
      </c>
      <c r="Y27" s="97">
        <v>291.54018555359988</v>
      </c>
      <c r="Z27" s="97">
        <v>289.39735859292608</v>
      </c>
      <c r="AA27" s="97">
        <v>287.25453163225211</v>
      </c>
      <c r="AB27" s="97">
        <v>285.11170467157825</v>
      </c>
      <c r="AC27" s="97">
        <v>282.96887771090445</v>
      </c>
      <c r="AD27" s="97">
        <v>280.82605075023048</v>
      </c>
      <c r="AE27" s="97">
        <v>278.68322378955668</v>
      </c>
      <c r="AF27" s="97">
        <v>276.54039682888259</v>
      </c>
      <c r="AG27" s="97">
        <v>274.39756986820862</v>
      </c>
      <c r="AH27" s="97">
        <v>272.25474290753482</v>
      </c>
      <c r="AI27" s="97">
        <v>270.11191594686102</v>
      </c>
    </row>
    <row r="28" spans="2:39" ht="15" customHeight="1" x14ac:dyDescent="0.25">
      <c r="B28" s="209"/>
      <c r="C28" s="93"/>
      <c r="D28" s="93"/>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row>
    <row r="29" spans="2:39" ht="15" customHeight="1" x14ac:dyDescent="0.25">
      <c r="B29" s="209"/>
      <c r="C29" s="93"/>
      <c r="D29" s="93"/>
      <c r="E29" s="1" t="s">
        <v>201</v>
      </c>
      <c r="F29" s="1"/>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row>
    <row r="30" spans="2:39" ht="15" customHeight="1" thickBot="1" x14ac:dyDescent="0.3">
      <c r="B30" s="209"/>
      <c r="C30" s="93"/>
      <c r="D30" s="93"/>
      <c r="E30" s="1"/>
      <c r="F30" s="1"/>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row>
    <row r="31" spans="2:39" ht="15" customHeight="1" thickBot="1" x14ac:dyDescent="0.3">
      <c r="B31" s="209"/>
      <c r="C31" s="93"/>
      <c r="D31" s="200" t="s">
        <v>200</v>
      </c>
      <c r="E31" s="120" t="s">
        <v>199</v>
      </c>
      <c r="F31" s="119" t="s">
        <v>198</v>
      </c>
      <c r="G31" s="119" t="s">
        <v>197</v>
      </c>
      <c r="H31" s="119" t="s">
        <v>196</v>
      </c>
      <c r="I31" s="118" t="s">
        <v>195</v>
      </c>
      <c r="J31" s="96"/>
      <c r="K31" s="103"/>
      <c r="L31" s="104"/>
      <c r="M31" s="114"/>
      <c r="N31" s="104"/>
      <c r="O31" s="104"/>
      <c r="P31" s="104"/>
      <c r="Q31" s="104"/>
      <c r="R31" s="104"/>
      <c r="S31" s="104"/>
      <c r="T31" s="104"/>
      <c r="U31" s="96"/>
      <c r="V31" s="96"/>
      <c r="W31" s="96"/>
      <c r="X31" s="96"/>
      <c r="Y31" s="96"/>
      <c r="Z31" s="96"/>
      <c r="AA31" s="96"/>
      <c r="AB31" s="96"/>
      <c r="AC31" s="96"/>
      <c r="AD31" s="96"/>
      <c r="AE31" s="96"/>
      <c r="AF31" s="96"/>
      <c r="AG31" s="96"/>
      <c r="AH31" s="96"/>
      <c r="AI31" s="96"/>
      <c r="AJ31" s="96"/>
      <c r="AK31" s="96"/>
      <c r="AL31" s="96"/>
      <c r="AM31" s="96"/>
    </row>
    <row r="32" spans="2:39" ht="15" customHeight="1" x14ac:dyDescent="0.25">
      <c r="B32" s="209"/>
      <c r="C32" s="93"/>
      <c r="D32" s="200"/>
      <c r="E32" s="117" t="s">
        <v>180</v>
      </c>
      <c r="F32" s="116" t="s">
        <v>194</v>
      </c>
      <c r="G32" s="116" t="s">
        <v>157</v>
      </c>
      <c r="H32" s="116" t="s">
        <v>189</v>
      </c>
      <c r="I32" s="115" t="s">
        <v>188</v>
      </c>
      <c r="J32" s="96"/>
      <c r="K32" s="103"/>
      <c r="L32" s="104"/>
      <c r="M32" s="114"/>
      <c r="N32" s="104"/>
      <c r="O32" s="104"/>
      <c r="P32" s="104"/>
      <c r="Q32" s="104"/>
      <c r="R32" s="104"/>
      <c r="S32" s="104"/>
      <c r="T32" s="104"/>
      <c r="U32" s="96"/>
      <c r="V32" s="96"/>
      <c r="W32" s="96"/>
      <c r="X32" s="96"/>
      <c r="Y32" s="96"/>
      <c r="Z32" s="96"/>
      <c r="AA32" s="96"/>
      <c r="AB32" s="96"/>
      <c r="AC32" s="96"/>
      <c r="AD32" s="96"/>
      <c r="AE32" s="96"/>
      <c r="AF32" s="96"/>
      <c r="AG32" s="96"/>
      <c r="AH32" s="96"/>
      <c r="AI32" s="96"/>
      <c r="AJ32" s="96"/>
      <c r="AK32" s="96"/>
      <c r="AL32" s="96"/>
      <c r="AM32" s="96"/>
    </row>
    <row r="33" spans="1:74" ht="15" customHeight="1" x14ac:dyDescent="0.25">
      <c r="B33" s="209"/>
      <c r="C33" s="93"/>
      <c r="D33" s="200"/>
      <c r="E33" s="110" t="s">
        <v>73</v>
      </c>
      <c r="F33" s="109" t="s">
        <v>193</v>
      </c>
      <c r="G33" s="109" t="s">
        <v>157</v>
      </c>
      <c r="H33" s="109" t="s">
        <v>189</v>
      </c>
      <c r="I33" s="108" t="s">
        <v>188</v>
      </c>
      <c r="J33" s="96"/>
      <c r="K33" s="103"/>
      <c r="L33" s="104"/>
      <c r="M33" s="103"/>
      <c r="N33" s="104"/>
      <c r="O33" s="104"/>
      <c r="P33" s="104"/>
      <c r="Q33" s="104"/>
      <c r="R33" s="104"/>
      <c r="S33" s="104"/>
      <c r="T33" s="104"/>
      <c r="U33" s="96"/>
      <c r="V33" s="96"/>
      <c r="W33" s="96"/>
      <c r="X33" s="96"/>
      <c r="Y33" s="96"/>
      <c r="Z33" s="96"/>
      <c r="AA33" s="96"/>
      <c r="AB33" s="96"/>
      <c r="AC33" s="96"/>
      <c r="AD33" s="96"/>
      <c r="AE33" s="96"/>
      <c r="AF33" s="96"/>
      <c r="AG33" s="96"/>
      <c r="AH33" s="96"/>
      <c r="AI33" s="96"/>
      <c r="AJ33" s="96"/>
      <c r="AK33" s="96"/>
      <c r="AL33" s="96"/>
      <c r="AM33" s="96"/>
    </row>
    <row r="34" spans="1:74" ht="15" customHeight="1" x14ac:dyDescent="0.25">
      <c r="B34" s="209"/>
      <c r="C34" s="93"/>
      <c r="D34" s="200"/>
      <c r="E34" s="113" t="s">
        <v>179</v>
      </c>
      <c r="F34" s="112" t="s">
        <v>192</v>
      </c>
      <c r="G34" s="112" t="s">
        <v>157</v>
      </c>
      <c r="H34" s="112" t="s">
        <v>189</v>
      </c>
      <c r="I34" s="111" t="s">
        <v>188</v>
      </c>
      <c r="J34" s="96"/>
      <c r="K34" s="103"/>
      <c r="L34" s="104"/>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row>
    <row r="35" spans="1:74" ht="15" customHeight="1" x14ac:dyDescent="0.25">
      <c r="B35" s="209"/>
      <c r="C35" s="93"/>
      <c r="D35" s="200"/>
      <c r="E35" s="110" t="s">
        <v>178</v>
      </c>
      <c r="F35" s="109" t="s">
        <v>191</v>
      </c>
      <c r="G35" s="109" t="s">
        <v>157</v>
      </c>
      <c r="H35" s="109" t="s">
        <v>189</v>
      </c>
      <c r="I35" s="108" t="s">
        <v>188</v>
      </c>
      <c r="J35" s="96"/>
      <c r="K35" s="103"/>
      <c r="L35" s="104"/>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row>
    <row r="36" spans="1:74" ht="15" customHeight="1" thickBot="1" x14ac:dyDescent="0.3">
      <c r="B36" s="209"/>
      <c r="C36" s="93"/>
      <c r="D36" s="200"/>
      <c r="E36" s="107" t="s">
        <v>74</v>
      </c>
      <c r="F36" s="106" t="s">
        <v>190</v>
      </c>
      <c r="G36" s="106" t="s">
        <v>157</v>
      </c>
      <c r="H36" s="106" t="s">
        <v>189</v>
      </c>
      <c r="I36" s="105" t="s">
        <v>188</v>
      </c>
      <c r="J36" s="96"/>
      <c r="K36" s="103"/>
      <c r="L36" s="104"/>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row>
    <row r="37" spans="1:74" ht="15" customHeight="1" x14ac:dyDescent="0.25">
      <c r="C37" s="93"/>
      <c r="D37" s="93"/>
      <c r="E37" s="1"/>
      <c r="F37" s="1"/>
      <c r="G37" s="96"/>
      <c r="H37" s="96"/>
      <c r="I37" s="96"/>
      <c r="J37" s="96"/>
      <c r="K37" s="103"/>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row>
    <row r="38" spans="1:74" s="45" customFormat="1" ht="14.25" customHeight="1" x14ac:dyDescent="0.2">
      <c r="A38" s="401"/>
      <c r="C38" s="202" t="s">
        <v>187</v>
      </c>
      <c r="D38" s="202"/>
      <c r="E38" s="202"/>
      <c r="F38" s="202"/>
      <c r="G38" s="202"/>
      <c r="H38" s="202"/>
      <c r="I38" s="202"/>
      <c r="J38" s="202"/>
      <c r="K38" s="202"/>
      <c r="L38" s="202"/>
      <c r="M38" s="202"/>
      <c r="N38" s="202"/>
      <c r="O38" s="202"/>
      <c r="P38" s="202"/>
      <c r="Q38" s="202"/>
      <c r="R38" s="89"/>
      <c r="S38" s="89"/>
      <c r="T38" s="89"/>
      <c r="U38" s="89"/>
      <c r="V38" s="89"/>
      <c r="W38" s="89"/>
      <c r="X38" s="89"/>
      <c r="Y38" s="89"/>
      <c r="Z38" s="102"/>
      <c r="AA38" s="102"/>
      <c r="AB38" s="102"/>
      <c r="AC38" s="102"/>
      <c r="AD38" s="102"/>
      <c r="AE38" s="102"/>
      <c r="AF38" s="102"/>
      <c r="AG38" s="102"/>
      <c r="AH38" s="102"/>
      <c r="AI38" s="102"/>
      <c r="AJ38" s="102"/>
      <c r="AK38" s="102"/>
      <c r="AL38" s="102"/>
      <c r="AM38" s="102"/>
      <c r="AN38" s="102"/>
      <c r="AO38" s="102"/>
      <c r="AP38" s="102"/>
      <c r="AQ38" s="102"/>
      <c r="AR38" s="102"/>
    </row>
    <row r="39" spans="1:74" s="45" customFormat="1" ht="14.25" customHeight="1" thickBot="1" x14ac:dyDescent="0.25">
      <c r="A39" s="401"/>
    </row>
    <row r="40" spans="1:74" ht="15.75" thickBot="1" x14ac:dyDescent="0.3">
      <c r="D40" s="101" t="s">
        <v>186</v>
      </c>
    </row>
    <row r="41" spans="1:74" x14ac:dyDescent="0.25">
      <c r="D41" t="s">
        <v>185</v>
      </c>
    </row>
    <row r="42" spans="1:74" x14ac:dyDescent="0.25">
      <c r="G42" s="1">
        <v>2021</v>
      </c>
      <c r="H42" s="1">
        <v>2022</v>
      </c>
      <c r="I42" s="1">
        <v>2023</v>
      </c>
      <c r="J42" s="1">
        <v>2024</v>
      </c>
      <c r="K42" s="1">
        <v>2025</v>
      </c>
      <c r="L42" s="1">
        <v>2026</v>
      </c>
      <c r="M42" s="1">
        <v>2027</v>
      </c>
      <c r="N42" s="1">
        <v>2028</v>
      </c>
      <c r="O42" s="1">
        <v>2029</v>
      </c>
      <c r="P42" s="1">
        <v>2030</v>
      </c>
      <c r="Q42" s="1">
        <v>2031</v>
      </c>
      <c r="R42" s="1">
        <v>2032</v>
      </c>
      <c r="S42" s="1">
        <v>2033</v>
      </c>
      <c r="T42" s="1">
        <v>2034</v>
      </c>
      <c r="U42" s="1">
        <v>2035</v>
      </c>
      <c r="V42" s="1">
        <v>2036</v>
      </c>
      <c r="W42" s="1">
        <v>2037</v>
      </c>
      <c r="X42" s="1">
        <v>2038</v>
      </c>
      <c r="Y42" s="1">
        <v>2039</v>
      </c>
      <c r="Z42" s="1">
        <v>2040</v>
      </c>
      <c r="AA42" s="1">
        <v>2041</v>
      </c>
      <c r="AB42" s="1">
        <v>2042</v>
      </c>
      <c r="AC42" s="1">
        <v>2043</v>
      </c>
      <c r="AD42" s="1">
        <v>2044</v>
      </c>
      <c r="AE42" s="1">
        <v>2045</v>
      </c>
      <c r="AF42" s="1">
        <v>2046</v>
      </c>
      <c r="AG42" s="1">
        <v>2047</v>
      </c>
      <c r="AH42" s="1">
        <v>2048</v>
      </c>
      <c r="AI42" s="1">
        <v>2049</v>
      </c>
      <c r="AJ42" s="1">
        <v>2050</v>
      </c>
    </row>
    <row r="43" spans="1:74" ht="15" customHeight="1" x14ac:dyDescent="0.25">
      <c r="A43" s="401" t="str">
        <f t="shared" ref="A43:A57" si="0">$D$43&amp;"_"&amp;E43&amp;"_"&amp;F43</f>
        <v>Overnight Capital Cost ($/kW)_Utility-Scale Battery Storage - 2Hr_Advanced</v>
      </c>
      <c r="B43" s="204" t="s">
        <v>184</v>
      </c>
      <c r="D43" s="199" t="s">
        <v>77</v>
      </c>
      <c r="E43" s="92" t="s">
        <v>180</v>
      </c>
      <c r="F43" s="91" t="s">
        <v>177</v>
      </c>
      <c r="G43" s="100">
        <v>943.14990015600006</v>
      </c>
      <c r="H43" s="100">
        <v>1060.0581519999998</v>
      </c>
      <c r="I43" s="100">
        <v>762.4829990285192</v>
      </c>
      <c r="J43" s="100">
        <v>719.54255662067635</v>
      </c>
      <c r="K43" s="100">
        <v>682.76799862867495</v>
      </c>
      <c r="L43" s="100">
        <v>653.95205773074179</v>
      </c>
      <c r="M43" s="100">
        <v>625.11042787792144</v>
      </c>
      <c r="N43" s="100">
        <v>596.31333839914748</v>
      </c>
      <c r="O43" s="100">
        <v>567.52920124802824</v>
      </c>
      <c r="P43" s="100">
        <v>538.13762821175806</v>
      </c>
      <c r="Q43" s="100">
        <v>528.62569024321101</v>
      </c>
      <c r="R43" s="100">
        <v>519.11376554783715</v>
      </c>
      <c r="S43" s="100">
        <v>510.19178797055895</v>
      </c>
      <c r="T43" s="100">
        <v>500.67931662115092</v>
      </c>
      <c r="U43" s="100">
        <v>490.53636882297354</v>
      </c>
      <c r="V43" s="100">
        <v>481.61732493784211</v>
      </c>
      <c r="W43" s="100">
        <v>472.10408171469891</v>
      </c>
      <c r="X43" s="100">
        <v>462.59079972066991</v>
      </c>
      <c r="Y43" s="100">
        <v>453.07747650189378</v>
      </c>
      <c r="Z43" s="100">
        <v>444.16569538785922</v>
      </c>
      <c r="AA43" s="100">
        <v>434.65185046990729</v>
      </c>
      <c r="AB43" s="100">
        <v>424.49422645636685</v>
      </c>
      <c r="AC43" s="100">
        <v>414.97969261567175</v>
      </c>
      <c r="AD43" s="100">
        <v>406.07157936862166</v>
      </c>
      <c r="AE43" s="100">
        <v>396.55645479486998</v>
      </c>
      <c r="AF43" s="100">
        <v>387.04118745595053</v>
      </c>
      <c r="AG43" s="100">
        <v>377.52576622726843</v>
      </c>
      <c r="AH43" s="100">
        <v>368.62814177609721</v>
      </c>
      <c r="AI43" s="100">
        <v>359.11226478670682</v>
      </c>
      <c r="AJ43" s="100">
        <v>348.93221777287044</v>
      </c>
    </row>
    <row r="44" spans="1:74" x14ac:dyDescent="0.25">
      <c r="A44" s="401" t="str">
        <f t="shared" si="0"/>
        <v>Overnight Capital Cost ($/kW)_Utility-Scale Battery Storage - 2Hr_Moderate</v>
      </c>
      <c r="B44" s="204"/>
      <c r="D44" s="200"/>
      <c r="E44" s="95" t="s">
        <v>180</v>
      </c>
      <c r="F44" s="91" t="s">
        <v>176</v>
      </c>
      <c r="G44" s="100">
        <v>943.14990015600006</v>
      </c>
      <c r="H44" s="100">
        <v>1060.0581519999998</v>
      </c>
      <c r="I44" s="100">
        <v>1022.3681170100698</v>
      </c>
      <c r="J44" s="100">
        <v>979.97122959073249</v>
      </c>
      <c r="K44" s="100">
        <v>862.23639716338107</v>
      </c>
      <c r="L44" s="100">
        <v>839.46567199349056</v>
      </c>
      <c r="M44" s="100">
        <v>816.73708845789565</v>
      </c>
      <c r="N44" s="100">
        <v>794.05574081663326</v>
      </c>
      <c r="O44" s="100">
        <v>771.4275788921841</v>
      </c>
      <c r="P44" s="100">
        <v>748.85959555197417</v>
      </c>
      <c r="Q44" s="100">
        <v>738.57826655509916</v>
      </c>
      <c r="R44" s="100">
        <v>728.28978554856326</v>
      </c>
      <c r="S44" s="100">
        <v>717.99387389824665</v>
      </c>
      <c r="T44" s="100">
        <v>707.69023830590663</v>
      </c>
      <c r="U44" s="100">
        <v>697.37856983162885</v>
      </c>
      <c r="V44" s="100">
        <v>687.05854283701626</v>
      </c>
      <c r="W44" s="100">
        <v>676.72981384152649</v>
      </c>
      <c r="X44" s="100">
        <v>666.39202028350803</v>
      </c>
      <c r="Y44" s="100">
        <v>656.04477917654083</v>
      </c>
      <c r="Z44" s="100">
        <v>645.68768565061589</v>
      </c>
      <c r="AA44" s="100">
        <v>635.32031136646492</v>
      </c>
      <c r="AB44" s="100">
        <v>624.94220278999103</v>
      </c>
      <c r="AC44" s="100">
        <v>614.55287931217686</v>
      </c>
      <c r="AD44" s="100">
        <v>604.15183119808978</v>
      </c>
      <c r="AE44" s="100">
        <v>593.73851734657478</v>
      </c>
      <c r="AF44" s="100">
        <v>583.31236283993303</v>
      </c>
      <c r="AG44" s="100">
        <v>572.87275626025405</v>
      </c>
      <c r="AH44" s="100">
        <v>562.41904674605394</v>
      </c>
      <c r="AI44" s="100">
        <v>551.95054075942483</v>
      </c>
      <c r="AJ44" s="100">
        <v>541.46649852992198</v>
      </c>
    </row>
    <row r="45" spans="1:74" x14ac:dyDescent="0.25">
      <c r="A45" s="401" t="str">
        <f t="shared" si="0"/>
        <v>Overnight Capital Cost ($/kW)_Utility-Scale Battery Storage - 2Hr_Conservative</v>
      </c>
      <c r="B45" s="204"/>
      <c r="D45" s="200"/>
      <c r="E45" s="94" t="s">
        <v>180</v>
      </c>
      <c r="F45" s="91" t="s">
        <v>143</v>
      </c>
      <c r="G45" s="100">
        <v>943.14990015600006</v>
      </c>
      <c r="H45" s="100">
        <v>1060.0581519999998</v>
      </c>
      <c r="I45" s="100">
        <v>1099.0703729142203</v>
      </c>
      <c r="J45" s="100">
        <v>1107.2227216460551</v>
      </c>
      <c r="K45" s="100">
        <v>1091.8346521770695</v>
      </c>
      <c r="L45" s="100">
        <v>1054.142561250942</v>
      </c>
      <c r="M45" s="100">
        <v>1016.4114667667282</v>
      </c>
      <c r="N45" s="100">
        <v>978.63725017653258</v>
      </c>
      <c r="O45" s="100">
        <v>940.81519191847224</v>
      </c>
      <c r="P45" s="100">
        <v>902.93985763422461</v>
      </c>
      <c r="Q45" s="100">
        <v>896.75762476409591</v>
      </c>
      <c r="R45" s="100">
        <v>890.57539189396709</v>
      </c>
      <c r="S45" s="100">
        <v>884.39315902383828</v>
      </c>
      <c r="T45" s="100">
        <v>878.21092615370947</v>
      </c>
      <c r="U45" s="100">
        <v>872.02869328358065</v>
      </c>
      <c r="V45" s="100">
        <v>865.84646041345172</v>
      </c>
      <c r="W45" s="100">
        <v>859.66422754332325</v>
      </c>
      <c r="X45" s="100">
        <v>853.48199467319432</v>
      </c>
      <c r="Y45" s="100">
        <v>847.29976180306551</v>
      </c>
      <c r="Z45" s="100">
        <v>841.11752893293669</v>
      </c>
      <c r="AA45" s="100">
        <v>834.93529606280799</v>
      </c>
      <c r="AB45" s="100">
        <v>828.75306319267906</v>
      </c>
      <c r="AC45" s="100">
        <v>822.57083032255036</v>
      </c>
      <c r="AD45" s="100">
        <v>816.38859745242166</v>
      </c>
      <c r="AE45" s="100">
        <v>810.20636458229285</v>
      </c>
      <c r="AF45" s="100">
        <v>804.02413171216415</v>
      </c>
      <c r="AG45" s="100">
        <v>797.84189884203511</v>
      </c>
      <c r="AH45" s="100">
        <v>791.65966597190629</v>
      </c>
      <c r="AI45" s="100">
        <v>785.47743310177759</v>
      </c>
      <c r="AJ45" s="100">
        <v>779.29520023164923</v>
      </c>
    </row>
    <row r="46" spans="1:74" x14ac:dyDescent="0.25">
      <c r="A46" s="401" t="str">
        <f t="shared" si="0"/>
        <v>Overnight Capital Cost ($/kW)_Utility-Scale Battery Storage - 4Hr_Advanced</v>
      </c>
      <c r="B46" s="204"/>
      <c r="D46" s="201"/>
      <c r="E46" s="92" t="s">
        <v>73</v>
      </c>
      <c r="F46" s="91" t="s">
        <v>177</v>
      </c>
      <c r="G46" s="100">
        <v>1587.252</v>
      </c>
      <c r="H46" s="100">
        <v>1783.9999999999998</v>
      </c>
      <c r="I46" s="100">
        <v>1283.4089312134975</v>
      </c>
      <c r="J46" s="100">
        <v>1211.3686902086422</v>
      </c>
      <c r="K46" s="100">
        <v>1149.7378344770759</v>
      </c>
      <c r="L46" s="100">
        <v>1100.9356633856858</v>
      </c>
      <c r="M46" s="100">
        <v>1052.1341733005497</v>
      </c>
      <c r="N46" s="100">
        <v>1003.3315024638646</v>
      </c>
      <c r="O46" s="100">
        <v>954.52848826497723</v>
      </c>
      <c r="P46" s="100">
        <v>905.74157700364742</v>
      </c>
      <c r="Q46" s="100">
        <v>889.86097091121815</v>
      </c>
      <c r="R46" s="100">
        <v>873.9803644669214</v>
      </c>
      <c r="S46" s="100">
        <v>858.08411870687553</v>
      </c>
      <c r="T46" s="100">
        <v>842.20352675420804</v>
      </c>
      <c r="U46" s="100">
        <v>826.33964853731834</v>
      </c>
      <c r="V46" s="100">
        <v>810.44332500600035</v>
      </c>
      <c r="W46" s="100">
        <v>794.56275351546719</v>
      </c>
      <c r="X46" s="100">
        <v>778.68218305273797</v>
      </c>
      <c r="Y46" s="100">
        <v>762.80161368286417</v>
      </c>
      <c r="Z46" s="100">
        <v>746.90509761772933</v>
      </c>
      <c r="AA46" s="100">
        <v>731.02454207793949</v>
      </c>
      <c r="AB46" s="100">
        <v>715.16105292298255</v>
      </c>
      <c r="AC46" s="100">
        <v>699.28051564632153</v>
      </c>
      <c r="AD46" s="100">
        <v>683.38390234716678</v>
      </c>
      <c r="AE46" s="100">
        <v>667.50338073065654</v>
      </c>
      <c r="AF46" s="100">
        <v>651.62286289880694</v>
      </c>
      <c r="AG46" s="100">
        <v>635.74234914652732</v>
      </c>
      <c r="AH46" s="100">
        <v>619.84545779263578</v>
      </c>
      <c r="AI46" s="100">
        <v>603.96495612243154</v>
      </c>
      <c r="AJ46" s="100">
        <v>588.10206139428237</v>
      </c>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row>
    <row r="47" spans="1:74" x14ac:dyDescent="0.25">
      <c r="A47" s="401" t="str">
        <f t="shared" si="0"/>
        <v>Overnight Capital Cost ($/kW)_Utility-Scale Battery Storage - 4Hr_Moderate</v>
      </c>
      <c r="B47" s="204"/>
      <c r="D47" s="201"/>
      <c r="E47" s="92" t="s">
        <v>73</v>
      </c>
      <c r="F47" s="91" t="s">
        <v>176</v>
      </c>
      <c r="G47" s="100">
        <v>1587.252</v>
      </c>
      <c r="H47" s="100">
        <v>1783.9999999999998</v>
      </c>
      <c r="I47" s="100">
        <v>1715.5023296252461</v>
      </c>
      <c r="J47" s="100">
        <v>1638.7746676012159</v>
      </c>
      <c r="K47" s="100">
        <v>1436.1771279620014</v>
      </c>
      <c r="L47" s="100">
        <v>1389.7184401141262</v>
      </c>
      <c r="M47" s="100">
        <v>1343.2563444012706</v>
      </c>
      <c r="N47" s="100">
        <v>1296.7904288662176</v>
      </c>
      <c r="O47" s="100">
        <v>1250.3202123650335</v>
      </c>
      <c r="P47" s="100">
        <v>1203.8451294059337</v>
      </c>
      <c r="Q47" s="100">
        <v>1185.2780416105979</v>
      </c>
      <c r="R47" s="100">
        <v>1166.7115321763933</v>
      </c>
      <c r="S47" s="100">
        <v>1148.1456236356078</v>
      </c>
      <c r="T47" s="100">
        <v>1129.5803397063723</v>
      </c>
      <c r="U47" s="100">
        <v>1111.0157053717128</v>
      </c>
      <c r="V47" s="100">
        <v>1092.4517469650091</v>
      </c>
      <c r="W47" s="100">
        <v>1073.8884922624818</v>
      </c>
      <c r="X47" s="100">
        <v>1055.3259705833821</v>
      </c>
      <c r="Y47" s="100">
        <v>1036.764212898649</v>
      </c>
      <c r="Z47" s="100">
        <v>1018.2032519488814</v>
      </c>
      <c r="AA47" s="100">
        <v>999.64312237256468</v>
      </c>
      <c r="AB47" s="100">
        <v>981.08386084561289</v>
      </c>
      <c r="AC47" s="100">
        <v>962.52550623340676</v>
      </c>
      <c r="AD47" s="100">
        <v>943.96809975664974</v>
      </c>
      <c r="AE47" s="100">
        <v>925.41168517253618</v>
      </c>
      <c r="AF47" s="100">
        <v>906.85630897290071</v>
      </c>
      <c r="AG47" s="100">
        <v>888.30202060123838</v>
      </c>
      <c r="AH47" s="100">
        <v>869.74887269072519</v>
      </c>
      <c r="AI47" s="100">
        <v>851.1969213256491</v>
      </c>
      <c r="AJ47" s="100">
        <v>832.64622632898147</v>
      </c>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row>
    <row r="48" spans="1:74" x14ac:dyDescent="0.25">
      <c r="A48" s="401" t="str">
        <f t="shared" si="0"/>
        <v>Overnight Capital Cost ($/kW)_Utility-Scale Battery Storage - 4Hr_Conservative</v>
      </c>
      <c r="B48" s="204"/>
      <c r="D48" s="201"/>
      <c r="E48" s="92" t="s">
        <v>73</v>
      </c>
      <c r="F48" s="91" t="s">
        <v>143</v>
      </c>
      <c r="G48" s="100">
        <v>1587.252</v>
      </c>
      <c r="H48" s="100">
        <v>1783.9999999999998</v>
      </c>
      <c r="I48" s="100">
        <v>1850.0798577759501</v>
      </c>
      <c r="J48" s="100">
        <v>1863.2877081129668</v>
      </c>
      <c r="K48" s="100">
        <v>1836.8507326771448</v>
      </c>
      <c r="L48" s="100">
        <v>1768.060821973952</v>
      </c>
      <c r="M48" s="100">
        <v>1699.2718165359402</v>
      </c>
      <c r="N48" s="100">
        <v>1630.483811953824</v>
      </c>
      <c r="O48" s="100">
        <v>1561.6969177677388</v>
      </c>
      <c r="P48" s="100">
        <v>1492.9112601081104</v>
      </c>
      <c r="Q48" s="100">
        <v>1482.6896213285265</v>
      </c>
      <c r="R48" s="100">
        <v>1472.4679825489429</v>
      </c>
      <c r="S48" s="100">
        <v>1462.2463437693593</v>
      </c>
      <c r="T48" s="100">
        <v>1452.0247049897755</v>
      </c>
      <c r="U48" s="100">
        <v>1441.8030662101919</v>
      </c>
      <c r="V48" s="100">
        <v>1431.5814274306081</v>
      </c>
      <c r="W48" s="100">
        <v>1421.3597886510247</v>
      </c>
      <c r="X48" s="100">
        <v>1411.1381498714409</v>
      </c>
      <c r="Y48" s="100">
        <v>1400.916511091857</v>
      </c>
      <c r="Z48" s="100">
        <v>1390.6948723122734</v>
      </c>
      <c r="AA48" s="100">
        <v>1380.4732335326898</v>
      </c>
      <c r="AB48" s="100">
        <v>1370.251594753106</v>
      </c>
      <c r="AC48" s="100">
        <v>1360.0299559735224</v>
      </c>
      <c r="AD48" s="100">
        <v>1349.8083171939388</v>
      </c>
      <c r="AE48" s="100">
        <v>1339.5866784143552</v>
      </c>
      <c r="AF48" s="100">
        <v>1329.3650396347716</v>
      </c>
      <c r="AG48" s="100">
        <v>1319.1434008551876</v>
      </c>
      <c r="AH48" s="100">
        <v>1308.921762075604</v>
      </c>
      <c r="AI48" s="100">
        <v>1298.7001232960204</v>
      </c>
      <c r="AJ48" s="100">
        <v>1288.4784845164372</v>
      </c>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row>
    <row r="49" spans="1:74" x14ac:dyDescent="0.25">
      <c r="A49" s="401" t="str">
        <f t="shared" si="0"/>
        <v>Overnight Capital Cost ($/kW)_Utility-Scale Battery Storage - 6Hr_Advanced</v>
      </c>
      <c r="B49" s="204"/>
      <c r="D49" s="201"/>
      <c r="E49" s="92" t="s">
        <v>179</v>
      </c>
      <c r="F49" s="91" t="s">
        <v>177</v>
      </c>
      <c r="G49" s="100">
        <v>2231.3540998440003</v>
      </c>
      <c r="H49" s="100">
        <v>2507.9418479999999</v>
      </c>
      <c r="I49" s="100">
        <v>1804.3348633984758</v>
      </c>
      <c r="J49" s="100">
        <v>1703.194823796608</v>
      </c>
      <c r="K49" s="100">
        <v>1616.7076703254768</v>
      </c>
      <c r="L49" s="100">
        <v>1547.9192690406298</v>
      </c>
      <c r="M49" s="100">
        <v>1479.1579187231778</v>
      </c>
      <c r="N49" s="100">
        <v>1410.3496665285818</v>
      </c>
      <c r="O49" s="100">
        <v>1341.5277752819263</v>
      </c>
      <c r="P49" s="100">
        <v>1273.3455257955368</v>
      </c>
      <c r="Q49" s="100">
        <v>1251.0962515792255</v>
      </c>
      <c r="R49" s="100">
        <v>1228.8469633860057</v>
      </c>
      <c r="S49" s="100">
        <v>1205.976449443192</v>
      </c>
      <c r="T49" s="100">
        <v>1183.7277368872651</v>
      </c>
      <c r="U49" s="100">
        <v>1162.1429282516631</v>
      </c>
      <c r="V49" s="100">
        <v>1139.2693250741586</v>
      </c>
      <c r="W49" s="100">
        <v>1117.0214253162353</v>
      </c>
      <c r="X49" s="100">
        <v>1094.7735663848059</v>
      </c>
      <c r="Y49" s="100">
        <v>1072.5257508638344</v>
      </c>
      <c r="Z49" s="100">
        <v>1049.6444998475995</v>
      </c>
      <c r="AA49" s="100">
        <v>1027.3972336859715</v>
      </c>
      <c r="AB49" s="100">
        <v>1005.8278793895983</v>
      </c>
      <c r="AC49" s="100">
        <v>983.58133867697131</v>
      </c>
      <c r="AD49" s="100">
        <v>960.69622532571191</v>
      </c>
      <c r="AE49" s="100">
        <v>938.45030666644334</v>
      </c>
      <c r="AF49" s="100">
        <v>916.20453834166335</v>
      </c>
      <c r="AG49" s="100">
        <v>893.95893206578614</v>
      </c>
      <c r="AH49" s="100">
        <v>871.06277380917436</v>
      </c>
      <c r="AI49" s="100">
        <v>848.81764745815622</v>
      </c>
      <c r="AJ49" s="100">
        <v>827.27190501569407</v>
      </c>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row>
    <row r="50" spans="1:74" x14ac:dyDescent="0.25">
      <c r="A50" s="401" t="str">
        <f t="shared" si="0"/>
        <v>Overnight Capital Cost ($/kW)_Utility-Scale Battery Storage - 6Hr_Moderate</v>
      </c>
      <c r="B50" s="204"/>
      <c r="D50" s="201"/>
      <c r="E50" s="92" t="s">
        <v>179</v>
      </c>
      <c r="F50" s="91" t="s">
        <v>176</v>
      </c>
      <c r="G50" s="100">
        <v>2231.3540998440003</v>
      </c>
      <c r="H50" s="100">
        <v>2507.9418479999999</v>
      </c>
      <c r="I50" s="100">
        <v>2408.6365422404224</v>
      </c>
      <c r="J50" s="100">
        <v>2297.5781056116994</v>
      </c>
      <c r="K50" s="100">
        <v>2010.1178587606216</v>
      </c>
      <c r="L50" s="100">
        <v>1939.9712082347623</v>
      </c>
      <c r="M50" s="100">
        <v>1869.7756003446455</v>
      </c>
      <c r="N50" s="100">
        <v>1799.5251169158021</v>
      </c>
      <c r="O50" s="100">
        <v>1729.2128458378834</v>
      </c>
      <c r="P50" s="100">
        <v>1658.8306632598933</v>
      </c>
      <c r="Q50" s="100">
        <v>1631.9778166660969</v>
      </c>
      <c r="R50" s="100">
        <v>1605.1332788042232</v>
      </c>
      <c r="S50" s="100">
        <v>1578.2973733729687</v>
      </c>
      <c r="T50" s="100">
        <v>1551.4704411068381</v>
      </c>
      <c r="U50" s="100">
        <v>1524.6528409117966</v>
      </c>
      <c r="V50" s="100">
        <v>1497.844951093002</v>
      </c>
      <c r="W50" s="100">
        <v>1471.0471706834373</v>
      </c>
      <c r="X50" s="100">
        <v>1444.2599208832562</v>
      </c>
      <c r="Y50" s="100">
        <v>1417.4836466207571</v>
      </c>
      <c r="Z50" s="100">
        <v>1390.7188182471468</v>
      </c>
      <c r="AA50" s="100">
        <v>1363.9659333786644</v>
      </c>
      <c r="AB50" s="100">
        <v>1337.2255189012349</v>
      </c>
      <c r="AC50" s="100">
        <v>1310.4981331546367</v>
      </c>
      <c r="AD50" s="100">
        <v>1283.7843683152096</v>
      </c>
      <c r="AE50" s="100">
        <v>1257.0848529984978</v>
      </c>
      <c r="AF50" s="100">
        <v>1230.4002551058684</v>
      </c>
      <c r="AG50" s="100">
        <v>1203.7312849422228</v>
      </c>
      <c r="AH50" s="100">
        <v>1177.0786986353967</v>
      </c>
      <c r="AI50" s="100">
        <v>1150.4433018918735</v>
      </c>
      <c r="AJ50" s="100">
        <v>1123.8259541280408</v>
      </c>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row>
    <row r="51" spans="1:74" x14ac:dyDescent="0.25">
      <c r="A51" s="401" t="str">
        <f t="shared" si="0"/>
        <v>Overnight Capital Cost ($/kW)_Utility-Scale Battery Storage - 6Hr_Conservative</v>
      </c>
      <c r="B51" s="204"/>
      <c r="D51" s="201"/>
      <c r="E51" s="92" t="s">
        <v>179</v>
      </c>
      <c r="F51" s="91" t="s">
        <v>143</v>
      </c>
      <c r="G51" s="100">
        <v>2231.3540998440003</v>
      </c>
      <c r="H51" s="100">
        <v>2507.9418479999999</v>
      </c>
      <c r="I51" s="100">
        <v>2601.0893426376801</v>
      </c>
      <c r="J51" s="100">
        <v>2619.3526945798781</v>
      </c>
      <c r="K51" s="100">
        <v>2581.8668131772201</v>
      </c>
      <c r="L51" s="100">
        <v>2481.9790826969615</v>
      </c>
      <c r="M51" s="100">
        <v>2382.1321663051517</v>
      </c>
      <c r="N51" s="100">
        <v>2282.3303737311157</v>
      </c>
      <c r="O51" s="100">
        <v>2182.5786436170056</v>
      </c>
      <c r="P51" s="100">
        <v>2082.8826625819961</v>
      </c>
      <c r="Q51" s="100">
        <v>2068.6216178929571</v>
      </c>
      <c r="R51" s="100">
        <v>2054.3605732039186</v>
      </c>
      <c r="S51" s="100">
        <v>2040.0995285148801</v>
      </c>
      <c r="T51" s="100">
        <v>2025.8384838258416</v>
      </c>
      <c r="U51" s="100">
        <v>2011.5774391368029</v>
      </c>
      <c r="V51" s="100">
        <v>1997.3163944477644</v>
      </c>
      <c r="W51" s="100">
        <v>1983.0553497587262</v>
      </c>
      <c r="X51" s="100">
        <v>1968.7943050696874</v>
      </c>
      <c r="Y51" s="100">
        <v>1954.5332603806485</v>
      </c>
      <c r="Z51" s="100">
        <v>1940.2722156916102</v>
      </c>
      <c r="AA51" s="100">
        <v>1926.0111710025717</v>
      </c>
      <c r="AB51" s="100">
        <v>1911.750126313533</v>
      </c>
      <c r="AC51" s="100">
        <v>1897.4890816244945</v>
      </c>
      <c r="AD51" s="100">
        <v>1883.228036935456</v>
      </c>
      <c r="AE51" s="100">
        <v>1868.9669922464177</v>
      </c>
      <c r="AF51" s="100">
        <v>1854.705947557379</v>
      </c>
      <c r="AG51" s="100">
        <v>1840.44490286834</v>
      </c>
      <c r="AH51" s="100">
        <v>1826.1838581793015</v>
      </c>
      <c r="AI51" s="100">
        <v>1811.9228134902633</v>
      </c>
      <c r="AJ51" s="100">
        <v>1797.6617688012254</v>
      </c>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row>
    <row r="52" spans="1:74" x14ac:dyDescent="0.25">
      <c r="A52" s="401" t="str">
        <f t="shared" si="0"/>
        <v>Overnight Capital Cost ($/kW)_Utility-Scale Battery Storage - 8Hr_Advanced</v>
      </c>
      <c r="B52" s="204"/>
      <c r="D52" s="201"/>
      <c r="E52" s="92" t="s">
        <v>178</v>
      </c>
      <c r="F52" s="91" t="s">
        <v>177</v>
      </c>
      <c r="G52" s="100">
        <v>2875.4561996880002</v>
      </c>
      <c r="H52" s="100">
        <v>3231.8836959999999</v>
      </c>
      <c r="I52" s="100">
        <v>2325.2607955834537</v>
      </c>
      <c r="J52" s="100">
        <v>2195.0209573845736</v>
      </c>
      <c r="K52" s="100">
        <v>2083.6775061738776</v>
      </c>
      <c r="L52" s="100">
        <v>1994.9028746955737</v>
      </c>
      <c r="M52" s="100">
        <v>1906.1816641458061</v>
      </c>
      <c r="N52" s="100">
        <v>1817.3678305932988</v>
      </c>
      <c r="O52" s="100">
        <v>1728.5270622988753</v>
      </c>
      <c r="P52" s="100">
        <v>1640.949474587426</v>
      </c>
      <c r="Q52" s="100">
        <v>1612.3315322472326</v>
      </c>
      <c r="R52" s="100">
        <v>1583.7135623050901</v>
      </c>
      <c r="S52" s="100">
        <v>1553.8687801795086</v>
      </c>
      <c r="T52" s="100">
        <v>1525.2519470203222</v>
      </c>
      <c r="U52" s="100">
        <v>1497.9462079660079</v>
      </c>
      <c r="V52" s="100">
        <v>1468.0953251423168</v>
      </c>
      <c r="W52" s="100">
        <v>1439.4800971170037</v>
      </c>
      <c r="X52" s="100">
        <v>1410.864949716874</v>
      </c>
      <c r="Y52" s="100">
        <v>1382.2498880448047</v>
      </c>
      <c r="Z52" s="100">
        <v>1352.3839020774694</v>
      </c>
      <c r="AA52" s="100">
        <v>1323.7699252940038</v>
      </c>
      <c r="AB52" s="100">
        <v>1296.4947058562138</v>
      </c>
      <c r="AC52" s="100">
        <v>1267.8821617076212</v>
      </c>
      <c r="AD52" s="100">
        <v>1238.0085483042571</v>
      </c>
      <c r="AE52" s="100">
        <v>1209.3972326022299</v>
      </c>
      <c r="AF52" s="100">
        <v>1180.7862137845198</v>
      </c>
      <c r="AG52" s="100">
        <v>1152.1755149850449</v>
      </c>
      <c r="AH52" s="100">
        <v>1122.2800898257128</v>
      </c>
      <c r="AI52" s="100">
        <v>1093.670338793881</v>
      </c>
      <c r="AJ52" s="100">
        <v>1066.441748637106</v>
      </c>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row>
    <row r="53" spans="1:74" x14ac:dyDescent="0.25">
      <c r="A53" s="401" t="str">
        <f t="shared" si="0"/>
        <v>Overnight Capital Cost ($/kW)_Utility-Scale Battery Storage - 8Hr_Moderate</v>
      </c>
      <c r="B53" s="204"/>
      <c r="D53" s="201"/>
      <c r="E53" s="92" t="s">
        <v>178</v>
      </c>
      <c r="F53" s="91" t="s">
        <v>176</v>
      </c>
      <c r="G53" s="100">
        <v>2875.4561996880002</v>
      </c>
      <c r="H53" s="100">
        <v>3231.8836959999999</v>
      </c>
      <c r="I53" s="100">
        <v>3101.7707548555986</v>
      </c>
      <c r="J53" s="100">
        <v>2956.381543622183</v>
      </c>
      <c r="K53" s="100">
        <v>2584.0585895592421</v>
      </c>
      <c r="L53" s="100">
        <v>2490.223976355398</v>
      </c>
      <c r="M53" s="100">
        <v>2396.2948562880201</v>
      </c>
      <c r="N53" s="100">
        <v>2302.2598049653861</v>
      </c>
      <c r="O53" s="100">
        <v>2208.1054793107328</v>
      </c>
      <c r="P53" s="100">
        <v>2113.8161971138529</v>
      </c>
      <c r="Q53" s="100">
        <v>2078.6775917215955</v>
      </c>
      <c r="R53" s="100">
        <v>2043.5550254320533</v>
      </c>
      <c r="S53" s="100">
        <v>2008.4491231103298</v>
      </c>
      <c r="T53" s="100">
        <v>1973.3605425073038</v>
      </c>
      <c r="U53" s="100">
        <v>1938.2899764518804</v>
      </c>
      <c r="V53" s="100">
        <v>1903.2381552209949</v>
      </c>
      <c r="W53" s="100">
        <v>1868.2058491043927</v>
      </c>
      <c r="X53" s="100">
        <v>1833.1938711831303</v>
      </c>
      <c r="Y53" s="100">
        <v>1798.2030803428652</v>
      </c>
      <c r="Z53" s="100">
        <v>1763.2343845454122</v>
      </c>
      <c r="AA53" s="100">
        <v>1728.288744384764</v>
      </c>
      <c r="AB53" s="100">
        <v>1693.3671769568568</v>
      </c>
      <c r="AC53" s="100">
        <v>1658.4707600758666</v>
      </c>
      <c r="AD53" s="100">
        <v>1623.6006368737696</v>
      </c>
      <c r="AE53" s="100">
        <v>1588.7580208244592</v>
      </c>
      <c r="AF53" s="100">
        <v>1553.9442012388361</v>
      </c>
      <c r="AG53" s="100">
        <v>1519.160549283207</v>
      </c>
      <c r="AH53" s="100">
        <v>1484.4085245800679</v>
      </c>
      <c r="AI53" s="100">
        <v>1449.6896824580976</v>
      </c>
      <c r="AJ53" s="100">
        <v>1415.0056819271003</v>
      </c>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6"/>
      <c r="BR53" s="96"/>
      <c r="BS53" s="96"/>
      <c r="BT53" s="96"/>
      <c r="BU53" s="96"/>
      <c r="BV53" s="96"/>
    </row>
    <row r="54" spans="1:74" x14ac:dyDescent="0.25">
      <c r="A54" s="401" t="str">
        <f t="shared" si="0"/>
        <v>Overnight Capital Cost ($/kW)_Utility-Scale Battery Storage - 8Hr_Conservative</v>
      </c>
      <c r="B54" s="204"/>
      <c r="D54" s="201"/>
      <c r="E54" s="92" t="s">
        <v>178</v>
      </c>
      <c r="F54" s="91" t="s">
        <v>143</v>
      </c>
      <c r="G54" s="100">
        <v>2875.4561996880002</v>
      </c>
      <c r="H54" s="100">
        <v>3231.8836959999999</v>
      </c>
      <c r="I54" s="100">
        <v>3352.0988274994102</v>
      </c>
      <c r="J54" s="100">
        <v>3375.4176810467898</v>
      </c>
      <c r="K54" s="100">
        <v>3326.8828936772952</v>
      </c>
      <c r="L54" s="100">
        <v>3195.8973434199715</v>
      </c>
      <c r="M54" s="100">
        <v>3064.9925160743637</v>
      </c>
      <c r="N54" s="100">
        <v>2934.176935508407</v>
      </c>
      <c r="O54" s="100">
        <v>2803.4603694662724</v>
      </c>
      <c r="P54" s="100">
        <v>2672.8540650558816</v>
      </c>
      <c r="Q54" s="100">
        <v>2654.553614457388</v>
      </c>
      <c r="R54" s="100">
        <v>2636.2531638588944</v>
      </c>
      <c r="S54" s="100">
        <v>2617.9527132604012</v>
      </c>
      <c r="T54" s="100">
        <v>2599.6522626619076</v>
      </c>
      <c r="U54" s="100">
        <v>2581.3518120634139</v>
      </c>
      <c r="V54" s="100">
        <v>2563.0513614649203</v>
      </c>
      <c r="W54" s="100">
        <v>2544.7509108664276</v>
      </c>
      <c r="X54" s="100">
        <v>2526.450460267934</v>
      </c>
      <c r="Y54" s="100">
        <v>2508.1500096694399</v>
      </c>
      <c r="Z54" s="100">
        <v>2489.8495590709467</v>
      </c>
      <c r="AA54" s="100">
        <v>2471.5491084724536</v>
      </c>
      <c r="AB54" s="100">
        <v>2453.2486578739599</v>
      </c>
      <c r="AC54" s="100">
        <v>2434.9482072754663</v>
      </c>
      <c r="AD54" s="100">
        <v>2416.6477566769731</v>
      </c>
      <c r="AE54" s="100">
        <v>2398.34730607848</v>
      </c>
      <c r="AF54" s="100">
        <v>2380.0468554799863</v>
      </c>
      <c r="AG54" s="100">
        <v>2361.7464048814923</v>
      </c>
      <c r="AH54" s="100">
        <v>2343.4459542829991</v>
      </c>
      <c r="AI54" s="100">
        <v>2325.1455036845059</v>
      </c>
      <c r="AJ54" s="100">
        <v>2306.8450530860136</v>
      </c>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6"/>
      <c r="BR54" s="96"/>
      <c r="BS54" s="96"/>
      <c r="BT54" s="96"/>
      <c r="BU54" s="96"/>
      <c r="BV54" s="96"/>
    </row>
    <row r="55" spans="1:74" x14ac:dyDescent="0.25">
      <c r="A55" s="401" t="str">
        <f t="shared" si="0"/>
        <v>Overnight Capital Cost ($/kW)_Utility-Scale Battery Storage - 10Hr_Advanced</v>
      </c>
      <c r="B55" s="204"/>
      <c r="D55" s="201"/>
      <c r="E55" s="92" t="s">
        <v>74</v>
      </c>
      <c r="F55" s="91" t="s">
        <v>177</v>
      </c>
      <c r="G55" s="100">
        <v>3519.5582995320001</v>
      </c>
      <c r="H55" s="100">
        <v>3955.8255439999998</v>
      </c>
      <c r="I55" s="100">
        <v>2846.1867277684319</v>
      </c>
      <c r="J55" s="100">
        <v>2686.8470909725393</v>
      </c>
      <c r="K55" s="100">
        <v>2550.6473420222787</v>
      </c>
      <c r="L55" s="100">
        <v>2441.8864803505176</v>
      </c>
      <c r="M55" s="100">
        <v>2333.2054095684343</v>
      </c>
      <c r="N55" s="100">
        <v>2224.385994658016</v>
      </c>
      <c r="O55" s="100">
        <v>2115.5263493158241</v>
      </c>
      <c r="P55" s="100">
        <v>2008.5534233793153</v>
      </c>
      <c r="Q55" s="100">
        <v>1973.5668129152398</v>
      </c>
      <c r="R55" s="100">
        <v>1938.5801612241746</v>
      </c>
      <c r="S55" s="100">
        <v>1901.7611109158252</v>
      </c>
      <c r="T55" s="100">
        <v>1866.7761571533792</v>
      </c>
      <c r="U55" s="100">
        <v>1833.7494876803528</v>
      </c>
      <c r="V55" s="100">
        <v>1796.9213252104751</v>
      </c>
      <c r="W55" s="100">
        <v>1761.9387689177718</v>
      </c>
      <c r="X55" s="100">
        <v>1726.956333048942</v>
      </c>
      <c r="Y55" s="100">
        <v>1691.974025225775</v>
      </c>
      <c r="Z55" s="100">
        <v>1655.1233043073398</v>
      </c>
      <c r="AA55" s="100">
        <v>1620.142616902036</v>
      </c>
      <c r="AB55" s="100">
        <v>1587.1615323228298</v>
      </c>
      <c r="AC55" s="100">
        <v>1552.182984738271</v>
      </c>
      <c r="AD55" s="100">
        <v>1515.3208712828023</v>
      </c>
      <c r="AE55" s="100">
        <v>1480.3441585380165</v>
      </c>
      <c r="AF55" s="100">
        <v>1445.3678892273763</v>
      </c>
      <c r="AG55" s="100">
        <v>1410.3920979043037</v>
      </c>
      <c r="AH55" s="100">
        <v>1373.4974058422513</v>
      </c>
      <c r="AI55" s="100">
        <v>1338.5230301296058</v>
      </c>
      <c r="AJ55" s="100">
        <v>1305.6115922585179</v>
      </c>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6"/>
      <c r="BQ55" s="96"/>
      <c r="BR55" s="96"/>
      <c r="BS55" s="96"/>
      <c r="BT55" s="96"/>
      <c r="BU55" s="96"/>
      <c r="BV55" s="96"/>
    </row>
    <row r="56" spans="1:74" x14ac:dyDescent="0.25">
      <c r="A56" s="401" t="str">
        <f t="shared" si="0"/>
        <v>Overnight Capital Cost ($/kW)_Utility-Scale Battery Storage - 10Hr_Moderate</v>
      </c>
      <c r="B56" s="204"/>
      <c r="D56" s="201"/>
      <c r="E56" s="92" t="s">
        <v>74</v>
      </c>
      <c r="F56" s="91" t="s">
        <v>176</v>
      </c>
      <c r="G56" s="100">
        <v>3519.5582995320001</v>
      </c>
      <c r="H56" s="100">
        <v>3955.8255439999998</v>
      </c>
      <c r="I56" s="100">
        <v>3794.9049674707749</v>
      </c>
      <c r="J56" s="100">
        <v>3615.1849816326667</v>
      </c>
      <c r="K56" s="100">
        <v>3157.9993203578624</v>
      </c>
      <c r="L56" s="100">
        <v>3040.4767444760337</v>
      </c>
      <c r="M56" s="100">
        <v>2922.8141122313955</v>
      </c>
      <c r="N56" s="100">
        <v>2804.9944930149709</v>
      </c>
      <c r="O56" s="100">
        <v>2686.9981127835822</v>
      </c>
      <c r="P56" s="100">
        <v>2568.8017309678125</v>
      </c>
      <c r="Q56" s="100">
        <v>2525.3773667770947</v>
      </c>
      <c r="R56" s="100">
        <v>2481.9767720598834</v>
      </c>
      <c r="S56" s="100">
        <v>2438.6008728476909</v>
      </c>
      <c r="T56" s="100">
        <v>2395.2506439077697</v>
      </c>
      <c r="U56" s="100">
        <v>2351.9271119919645</v>
      </c>
      <c r="V56" s="100">
        <v>2308.6313593489876</v>
      </c>
      <c r="W56" s="100">
        <v>2265.364527525348</v>
      </c>
      <c r="X56" s="100">
        <v>2222.1278214830045</v>
      </c>
      <c r="Y56" s="100">
        <v>2178.9225140649733</v>
      </c>
      <c r="Z56" s="100">
        <v>2135.7499508436777</v>
      </c>
      <c r="AA56" s="100">
        <v>2092.6115553908635</v>
      </c>
      <c r="AB56" s="100">
        <v>2049.5088350124788</v>
      </c>
      <c r="AC56" s="100">
        <v>2006.4433869970965</v>
      </c>
      <c r="AD56" s="100">
        <v>1963.4169054323295</v>
      </c>
      <c r="AE56" s="100">
        <v>1920.4311886504208</v>
      </c>
      <c r="AF56" s="100">
        <v>1877.4881473718037</v>
      </c>
      <c r="AG56" s="100">
        <v>1834.5898136241915</v>
      </c>
      <c r="AH56" s="100">
        <v>1791.7383505247394</v>
      </c>
      <c r="AI56" s="100">
        <v>1748.9360630243218</v>
      </c>
      <c r="AJ56" s="100">
        <v>1706.1854097261598</v>
      </c>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6"/>
      <c r="BR56" s="96"/>
      <c r="BS56" s="96"/>
      <c r="BT56" s="96"/>
      <c r="BU56" s="96"/>
      <c r="BV56" s="96"/>
    </row>
    <row r="57" spans="1:74" x14ac:dyDescent="0.25">
      <c r="A57" s="401" t="str">
        <f t="shared" si="0"/>
        <v>Overnight Capital Cost ($/kW)_Utility-Scale Battery Storage - 10Hr_Conservative</v>
      </c>
      <c r="B57" s="204"/>
      <c r="D57" s="201"/>
      <c r="E57" s="92" t="s">
        <v>74</v>
      </c>
      <c r="F57" s="91" t="s">
        <v>143</v>
      </c>
      <c r="G57" s="100">
        <v>3519.5582995320001</v>
      </c>
      <c r="H57" s="100">
        <v>3955.8255439999998</v>
      </c>
      <c r="I57" s="100">
        <v>4103.1083123611397</v>
      </c>
      <c r="J57" s="100">
        <v>4131.4826675137019</v>
      </c>
      <c r="K57" s="100">
        <v>4071.8989741773703</v>
      </c>
      <c r="L57" s="100">
        <v>3909.8156041429816</v>
      </c>
      <c r="M57" s="100">
        <v>3747.8528658435757</v>
      </c>
      <c r="N57" s="100">
        <v>3586.0234972856988</v>
      </c>
      <c r="O57" s="100">
        <v>3424.3420953155392</v>
      </c>
      <c r="P57" s="100">
        <v>3262.8254675297671</v>
      </c>
      <c r="Q57" s="100">
        <v>3240.4856110218188</v>
      </c>
      <c r="R57" s="100">
        <v>3218.1457545138701</v>
      </c>
      <c r="S57" s="100">
        <v>3195.8058980059222</v>
      </c>
      <c r="T57" s="100">
        <v>3173.4660414979735</v>
      </c>
      <c r="U57" s="100">
        <v>3151.1261849900252</v>
      </c>
      <c r="V57" s="100">
        <v>3128.7863284820764</v>
      </c>
      <c r="W57" s="100">
        <v>3106.4464719741291</v>
      </c>
      <c r="X57" s="100">
        <v>3084.1066154661808</v>
      </c>
      <c r="Y57" s="100">
        <v>3061.7667589582315</v>
      </c>
      <c r="Z57" s="100">
        <v>3039.4269024502833</v>
      </c>
      <c r="AA57" s="100">
        <v>3017.0870459423354</v>
      </c>
      <c r="AB57" s="100">
        <v>2994.7471894343871</v>
      </c>
      <c r="AC57" s="100">
        <v>2972.4073329264384</v>
      </c>
      <c r="AD57" s="100">
        <v>2950.0674764184901</v>
      </c>
      <c r="AE57" s="100">
        <v>2927.7276199105422</v>
      </c>
      <c r="AF57" s="100">
        <v>2905.3877634025939</v>
      </c>
      <c r="AG57" s="100">
        <v>2883.0479068946447</v>
      </c>
      <c r="AH57" s="100">
        <v>2860.7080503866973</v>
      </c>
      <c r="AI57" s="100">
        <v>2838.3681938787486</v>
      </c>
      <c r="AJ57" s="100">
        <v>2816.0283373708016</v>
      </c>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6"/>
      <c r="BR57" s="96"/>
      <c r="BS57" s="96"/>
      <c r="BT57" s="96"/>
      <c r="BU57" s="96"/>
      <c r="BV57" s="96"/>
    </row>
    <row r="58" spans="1:74" x14ac:dyDescent="0.25">
      <c r="B58" s="204"/>
      <c r="D58" s="93"/>
      <c r="E58" s="95"/>
      <c r="F58" s="95"/>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6"/>
      <c r="BR58" s="96"/>
      <c r="BS58" s="96"/>
      <c r="BT58" s="96"/>
      <c r="BU58" s="96"/>
      <c r="BV58" s="96"/>
    </row>
    <row r="59" spans="1:74" x14ac:dyDescent="0.25">
      <c r="B59" s="204"/>
      <c r="D59" s="93"/>
      <c r="E59" s="95"/>
      <c r="F59" s="95"/>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6"/>
      <c r="BR59" s="96"/>
      <c r="BS59" s="96"/>
      <c r="BT59" s="96"/>
      <c r="BU59" s="96"/>
      <c r="BV59" s="96"/>
    </row>
    <row r="60" spans="1:74" x14ac:dyDescent="0.25">
      <c r="B60" s="204"/>
      <c r="D60" s="93"/>
      <c r="E60" s="95"/>
      <c r="F60" s="95"/>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row>
    <row r="61" spans="1:74" x14ac:dyDescent="0.25">
      <c r="B61" s="204"/>
      <c r="D61" s="99"/>
      <c r="E61" s="95"/>
      <c r="F61" s="95"/>
      <c r="G61" s="1">
        <v>2021</v>
      </c>
      <c r="H61" s="1">
        <v>2022</v>
      </c>
      <c r="I61" s="1">
        <v>2023</v>
      </c>
      <c r="J61" s="1">
        <v>2024</v>
      </c>
      <c r="K61" s="1">
        <v>2025</v>
      </c>
      <c r="L61" s="1">
        <v>2026</v>
      </c>
      <c r="M61" s="1">
        <v>2027</v>
      </c>
      <c r="N61" s="1">
        <v>2028</v>
      </c>
      <c r="O61" s="1">
        <v>2029</v>
      </c>
      <c r="P61" s="1">
        <v>2030</v>
      </c>
      <c r="Q61" s="1">
        <v>2031</v>
      </c>
      <c r="R61" s="1">
        <v>2032</v>
      </c>
      <c r="S61" s="1">
        <v>2033</v>
      </c>
      <c r="T61" s="1">
        <v>2034</v>
      </c>
      <c r="U61" s="1">
        <v>2035</v>
      </c>
      <c r="V61" s="1">
        <v>2036</v>
      </c>
      <c r="W61" s="1">
        <v>2037</v>
      </c>
      <c r="X61" s="1">
        <v>2038</v>
      </c>
      <c r="Y61" s="1">
        <v>2039</v>
      </c>
      <c r="Z61" s="1">
        <v>2040</v>
      </c>
      <c r="AA61" s="1">
        <v>2041</v>
      </c>
      <c r="AB61" s="1">
        <v>2042</v>
      </c>
      <c r="AC61" s="1">
        <v>2043</v>
      </c>
      <c r="AD61" s="1">
        <v>2044</v>
      </c>
      <c r="AE61" s="1">
        <v>2045</v>
      </c>
      <c r="AF61" s="1">
        <v>2046</v>
      </c>
      <c r="AG61" s="1">
        <v>2047</v>
      </c>
      <c r="AH61" s="1">
        <v>2048</v>
      </c>
      <c r="AI61" s="1">
        <v>2049</v>
      </c>
      <c r="AJ61" s="1">
        <v>2050</v>
      </c>
    </row>
    <row r="62" spans="1:74" x14ac:dyDescent="0.25">
      <c r="A62" s="401" t="str">
        <f t="shared" ref="A62:A76" si="1">$D$62&amp;"_"&amp;E62&amp;"_"&amp;F62</f>
        <v>Fixed Operation and Maintenance Expenses ($/kW-yr)_Utility-Scale Battery Storage - 2Hr_Advanced</v>
      </c>
      <c r="B62" s="204"/>
      <c r="D62" s="199" t="s">
        <v>84</v>
      </c>
      <c r="E62" s="92" t="s">
        <v>180</v>
      </c>
      <c r="F62" s="91" t="s">
        <v>177</v>
      </c>
      <c r="G62" s="100">
        <v>23.578747503900004</v>
      </c>
      <c r="H62" s="100">
        <v>26.501453799999997</v>
      </c>
      <c r="I62" s="100">
        <v>19.062074975712981</v>
      </c>
      <c r="J62" s="100">
        <v>17.988563915516909</v>
      </c>
      <c r="K62" s="100">
        <v>17.069199965716873</v>
      </c>
      <c r="L62" s="100">
        <v>16.348801443268545</v>
      </c>
      <c r="M62" s="100">
        <v>15.627760696948037</v>
      </c>
      <c r="N62" s="100">
        <v>14.907833459978688</v>
      </c>
      <c r="O62" s="100">
        <v>14.188230031200707</v>
      </c>
      <c r="P62" s="100">
        <v>13.453440705293952</v>
      </c>
      <c r="Q62" s="100">
        <v>13.215642256080276</v>
      </c>
      <c r="R62" s="100">
        <v>12.977844138695929</v>
      </c>
      <c r="S62" s="100">
        <v>12.754794699263975</v>
      </c>
      <c r="T62" s="100">
        <v>12.516982915528773</v>
      </c>
      <c r="U62" s="100">
        <v>12.263409220574339</v>
      </c>
      <c r="V62" s="100">
        <v>12.040433123446054</v>
      </c>
      <c r="W62" s="100">
        <v>11.802602042867473</v>
      </c>
      <c r="X62" s="100">
        <v>11.564769993016748</v>
      </c>
      <c r="Y62" s="100">
        <v>11.326936912547346</v>
      </c>
      <c r="Z62" s="100">
        <v>11.10414238469648</v>
      </c>
      <c r="AA62" s="100">
        <v>10.866296261747683</v>
      </c>
      <c r="AB62" s="100">
        <v>10.612355661409172</v>
      </c>
      <c r="AC62" s="100">
        <v>10.374492315391795</v>
      </c>
      <c r="AD62" s="100">
        <v>10.151789484215541</v>
      </c>
      <c r="AE62" s="100">
        <v>9.9139113698717498</v>
      </c>
      <c r="AF62" s="100">
        <v>9.6760296863987634</v>
      </c>
      <c r="AG62" s="100">
        <v>9.4381441556817105</v>
      </c>
      <c r="AH62" s="100">
        <v>9.2157035444024302</v>
      </c>
      <c r="AI62" s="100">
        <v>8.9778066196676711</v>
      </c>
      <c r="AJ62" s="100">
        <v>8.7233054443217615</v>
      </c>
    </row>
    <row r="63" spans="1:74" x14ac:dyDescent="0.25">
      <c r="A63" s="401" t="str">
        <f t="shared" si="1"/>
        <v>Fixed Operation and Maintenance Expenses ($/kW-yr)_Utility-Scale Battery Storage - 2Hr_Moderate</v>
      </c>
      <c r="B63" s="204"/>
      <c r="D63" s="200"/>
      <c r="E63" s="95" t="s">
        <v>180</v>
      </c>
      <c r="F63" s="91" t="s">
        <v>176</v>
      </c>
      <c r="G63" s="100">
        <v>23.578747503900004</v>
      </c>
      <c r="H63" s="100">
        <v>26.501453799999997</v>
      </c>
      <c r="I63" s="100">
        <v>25.559202925251746</v>
      </c>
      <c r="J63" s="100">
        <v>24.499280739768313</v>
      </c>
      <c r="K63" s="100">
        <v>21.555909929084528</v>
      </c>
      <c r="L63" s="100">
        <v>20.986641799837265</v>
      </c>
      <c r="M63" s="100">
        <v>20.418427211447394</v>
      </c>
      <c r="N63" s="100">
        <v>19.851393520415833</v>
      </c>
      <c r="O63" s="100">
        <v>19.285689472304604</v>
      </c>
      <c r="P63" s="100">
        <v>18.721489888799354</v>
      </c>
      <c r="Q63" s="100">
        <v>18.464456663877481</v>
      </c>
      <c r="R63" s="100">
        <v>18.207244638714084</v>
      </c>
      <c r="S63" s="100">
        <v>17.949846847456168</v>
      </c>
      <c r="T63" s="100">
        <v>17.692255957647667</v>
      </c>
      <c r="U63" s="100">
        <v>17.434464245790721</v>
      </c>
      <c r="V63" s="100">
        <v>17.176463570925407</v>
      </c>
      <c r="W63" s="100">
        <v>16.918245346038162</v>
      </c>
      <c r="X63" s="100">
        <v>16.659800507087702</v>
      </c>
      <c r="Y63" s="100">
        <v>16.40111947941352</v>
      </c>
      <c r="Z63" s="100">
        <v>16.142192141265397</v>
      </c>
      <c r="AA63" s="100">
        <v>15.883007784161624</v>
      </c>
      <c r="AB63" s="100">
        <v>15.623555069749777</v>
      </c>
      <c r="AC63" s="100">
        <v>15.363821982804422</v>
      </c>
      <c r="AD63" s="100">
        <v>15.103795779952245</v>
      </c>
      <c r="AE63" s="100">
        <v>14.84346293366437</v>
      </c>
      <c r="AF63" s="100">
        <v>14.582809070998326</v>
      </c>
      <c r="AG63" s="100">
        <v>14.321818906506351</v>
      </c>
      <c r="AH63" s="100">
        <v>14.060476168651348</v>
      </c>
      <c r="AI63" s="100">
        <v>13.798763518985622</v>
      </c>
      <c r="AJ63" s="100">
        <v>13.536662463248049</v>
      </c>
    </row>
    <row r="64" spans="1:74" x14ac:dyDescent="0.25">
      <c r="A64" s="401" t="str">
        <f t="shared" si="1"/>
        <v>Fixed Operation and Maintenance Expenses ($/kW-yr)_Utility-Scale Battery Storage - 2Hr_Conservative</v>
      </c>
      <c r="B64" s="204"/>
      <c r="D64" s="200"/>
      <c r="E64" s="94" t="s">
        <v>180</v>
      </c>
      <c r="F64" s="91" t="s">
        <v>143</v>
      </c>
      <c r="G64" s="100">
        <v>23.578747503900004</v>
      </c>
      <c r="H64" s="100">
        <v>26.501453799999997</v>
      </c>
      <c r="I64" s="100">
        <v>27.476759322855511</v>
      </c>
      <c r="J64" s="100">
        <v>27.680568041151378</v>
      </c>
      <c r="K64" s="100">
        <v>27.295866304426738</v>
      </c>
      <c r="L64" s="100">
        <v>26.35356403127355</v>
      </c>
      <c r="M64" s="100">
        <v>25.410286669168205</v>
      </c>
      <c r="N64" s="100">
        <v>24.465931254413317</v>
      </c>
      <c r="O64" s="100">
        <v>23.520379797961809</v>
      </c>
      <c r="P64" s="100">
        <v>22.573496440855617</v>
      </c>
      <c r="Q64" s="100">
        <v>22.418940619102401</v>
      </c>
      <c r="R64" s="100">
        <v>22.26438479734918</v>
      </c>
      <c r="S64" s="100">
        <v>22.10982897559596</v>
      </c>
      <c r="T64" s="100">
        <v>21.955273153842739</v>
      </c>
      <c r="U64" s="100">
        <v>21.800717332089519</v>
      </c>
      <c r="V64" s="100">
        <v>21.646161510336295</v>
      </c>
      <c r="W64" s="100">
        <v>21.491605688583082</v>
      </c>
      <c r="X64" s="100">
        <v>21.337049866829858</v>
      </c>
      <c r="Y64" s="100">
        <v>21.182494045076638</v>
      </c>
      <c r="Z64" s="100">
        <v>21.027938223323417</v>
      </c>
      <c r="AA64" s="100">
        <v>20.873382401570201</v>
      </c>
      <c r="AB64" s="100">
        <v>20.718826579816977</v>
      </c>
      <c r="AC64" s="100">
        <v>20.56427075806376</v>
      </c>
      <c r="AD64" s="100">
        <v>20.409714936310543</v>
      </c>
      <c r="AE64" s="100">
        <v>20.255159114557323</v>
      </c>
      <c r="AF64" s="100">
        <v>20.100603292804106</v>
      </c>
      <c r="AG64" s="100">
        <v>19.946047471050878</v>
      </c>
      <c r="AH64" s="100">
        <v>19.791491649297658</v>
      </c>
      <c r="AI64" s="100">
        <v>19.636935827544441</v>
      </c>
      <c r="AJ64" s="100">
        <v>19.482380005791232</v>
      </c>
    </row>
    <row r="65" spans="1:74" x14ac:dyDescent="0.25">
      <c r="A65" s="401" t="str">
        <f t="shared" si="1"/>
        <v>Fixed Operation and Maintenance Expenses ($/kW-yr)_Utility-Scale Battery Storage - 4Hr_Advanced</v>
      </c>
      <c r="B65" s="204"/>
      <c r="D65" s="201"/>
      <c r="E65" s="92" t="s">
        <v>73</v>
      </c>
      <c r="F65" s="91" t="s">
        <v>177</v>
      </c>
      <c r="G65" s="100">
        <v>39.6813</v>
      </c>
      <c r="H65" s="100">
        <v>44.599999999999994</v>
      </c>
      <c r="I65" s="100">
        <v>32.085223280337438</v>
      </c>
      <c r="J65" s="100">
        <v>30.284217255216056</v>
      </c>
      <c r="K65" s="100">
        <v>28.743445861926901</v>
      </c>
      <c r="L65" s="100">
        <v>27.523391584642145</v>
      </c>
      <c r="M65" s="100">
        <v>26.303354332513745</v>
      </c>
      <c r="N65" s="100">
        <v>25.083287561596617</v>
      </c>
      <c r="O65" s="100">
        <v>23.863212206624432</v>
      </c>
      <c r="P65" s="100">
        <v>22.643539425091188</v>
      </c>
      <c r="Q65" s="100">
        <v>22.246524272780455</v>
      </c>
      <c r="R65" s="100">
        <v>21.849509111673036</v>
      </c>
      <c r="S65" s="100">
        <v>21.452102967671891</v>
      </c>
      <c r="T65" s="100">
        <v>21.055088168855203</v>
      </c>
      <c r="U65" s="100">
        <v>20.65849121343296</v>
      </c>
      <c r="V65" s="100">
        <v>20.261083125150009</v>
      </c>
      <c r="W65" s="100">
        <v>19.864068837886681</v>
      </c>
      <c r="X65" s="100">
        <v>19.46705457631845</v>
      </c>
      <c r="Y65" s="100">
        <v>19.070040342071604</v>
      </c>
      <c r="Z65" s="100">
        <v>18.672627440443232</v>
      </c>
      <c r="AA65" s="100">
        <v>18.275613551948489</v>
      </c>
      <c r="AB65" s="100">
        <v>17.879026323074566</v>
      </c>
      <c r="AC65" s="100">
        <v>17.482012891158039</v>
      </c>
      <c r="AD65" s="100">
        <v>17.084597558679171</v>
      </c>
      <c r="AE65" s="100">
        <v>16.687584518266416</v>
      </c>
      <c r="AF65" s="100">
        <v>16.290571572470174</v>
      </c>
      <c r="AG65" s="100">
        <v>15.893558728663184</v>
      </c>
      <c r="AH65" s="100">
        <v>15.496136444815896</v>
      </c>
      <c r="AI65" s="100">
        <v>15.099123903060789</v>
      </c>
      <c r="AJ65" s="100">
        <v>14.70255153485706</v>
      </c>
    </row>
    <row r="66" spans="1:74" x14ac:dyDescent="0.25">
      <c r="A66" s="401" t="str">
        <f t="shared" si="1"/>
        <v>Fixed Operation and Maintenance Expenses ($/kW-yr)_Utility-Scale Battery Storage - 4Hr_Moderate</v>
      </c>
      <c r="B66" s="204"/>
      <c r="D66" s="201"/>
      <c r="E66" s="92" t="s">
        <v>73</v>
      </c>
      <c r="F66" s="91" t="s">
        <v>176</v>
      </c>
      <c r="G66" s="100">
        <v>39.6813</v>
      </c>
      <c r="H66" s="100">
        <v>44.599999999999994</v>
      </c>
      <c r="I66" s="100">
        <v>42.887558240631158</v>
      </c>
      <c r="J66" s="100">
        <v>40.969366690030398</v>
      </c>
      <c r="K66" s="100">
        <v>35.904428199050038</v>
      </c>
      <c r="L66" s="100">
        <v>34.742961002853157</v>
      </c>
      <c r="M66" s="100">
        <v>33.581408610031765</v>
      </c>
      <c r="N66" s="100">
        <v>32.419760721655443</v>
      </c>
      <c r="O66" s="100">
        <v>31.258005309125839</v>
      </c>
      <c r="P66" s="100">
        <v>30.096128235148342</v>
      </c>
      <c r="Q66" s="100">
        <v>29.631951040264951</v>
      </c>
      <c r="R66" s="100">
        <v>29.167788304409836</v>
      </c>
      <c r="S66" s="100">
        <v>28.703640590890195</v>
      </c>
      <c r="T66" s="100">
        <v>28.239508492659311</v>
      </c>
      <c r="U66" s="100">
        <v>27.775392634292821</v>
      </c>
      <c r="V66" s="100">
        <v>27.311293674125228</v>
      </c>
      <c r="W66" s="100">
        <v>26.847212306562046</v>
      </c>
      <c r="X66" s="100">
        <v>26.383149264584553</v>
      </c>
      <c r="Y66" s="100">
        <v>25.919105322466226</v>
      </c>
      <c r="Z66" s="100">
        <v>25.455081298722035</v>
      </c>
      <c r="AA66" s="100">
        <v>24.99107805931412</v>
      </c>
      <c r="AB66" s="100">
        <v>24.527096521140322</v>
      </c>
      <c r="AC66" s="100">
        <v>24.06313765583517</v>
      </c>
      <c r="AD66" s="100">
        <v>23.599202493916245</v>
      </c>
      <c r="AE66" s="100">
        <v>23.135292129313406</v>
      </c>
      <c r="AF66" s="100">
        <v>22.67140772432252</v>
      </c>
      <c r="AG66" s="100">
        <v>22.20755051503096</v>
      </c>
      <c r="AH66" s="100">
        <v>21.743721817268131</v>
      </c>
      <c r="AI66" s="100">
        <v>21.27992303314123</v>
      </c>
      <c r="AJ66" s="100">
        <v>20.816155658224538</v>
      </c>
    </row>
    <row r="67" spans="1:74" x14ac:dyDescent="0.25">
      <c r="A67" s="401" t="str">
        <f t="shared" si="1"/>
        <v>Fixed Operation and Maintenance Expenses ($/kW-yr)_Utility-Scale Battery Storage - 4Hr_Conservative</v>
      </c>
      <c r="B67" s="204"/>
      <c r="D67" s="201"/>
      <c r="E67" s="92" t="s">
        <v>73</v>
      </c>
      <c r="F67" s="91" t="s">
        <v>143</v>
      </c>
      <c r="G67" s="100">
        <v>39.6813</v>
      </c>
      <c r="H67" s="100">
        <v>44.599999999999994</v>
      </c>
      <c r="I67" s="100">
        <v>46.251996444398756</v>
      </c>
      <c r="J67" s="100">
        <v>46.582192702824173</v>
      </c>
      <c r="K67" s="100">
        <v>45.921268316928625</v>
      </c>
      <c r="L67" s="100">
        <v>44.2015205493488</v>
      </c>
      <c r="M67" s="100">
        <v>42.481795413398508</v>
      </c>
      <c r="N67" s="100">
        <v>40.762095298845601</v>
      </c>
      <c r="O67" s="100">
        <v>39.042422944193476</v>
      </c>
      <c r="P67" s="100">
        <v>37.32278150270276</v>
      </c>
      <c r="Q67" s="100">
        <v>37.067240533213166</v>
      </c>
      <c r="R67" s="100">
        <v>36.811699563723572</v>
      </c>
      <c r="S67" s="100">
        <v>36.556158594233985</v>
      </c>
      <c r="T67" s="100">
        <v>36.30061762474439</v>
      </c>
      <c r="U67" s="100">
        <v>36.045076655254796</v>
      </c>
      <c r="V67" s="100">
        <v>35.789535685765202</v>
      </c>
      <c r="W67" s="100">
        <v>35.533994716275622</v>
      </c>
      <c r="X67" s="100">
        <v>35.27845374678602</v>
      </c>
      <c r="Y67" s="100">
        <v>35.022912777296426</v>
      </c>
      <c r="Z67" s="100">
        <v>34.767371807806839</v>
      </c>
      <c r="AA67" s="100">
        <v>34.511830838317245</v>
      </c>
      <c r="AB67" s="100">
        <v>34.25628986882765</v>
      </c>
      <c r="AC67" s="100">
        <v>34.000748899338063</v>
      </c>
      <c r="AD67" s="100">
        <v>33.745207929848469</v>
      </c>
      <c r="AE67" s="100">
        <v>33.489666960358882</v>
      </c>
      <c r="AF67" s="100">
        <v>33.234125990869295</v>
      </c>
      <c r="AG67" s="100">
        <v>32.978585021379693</v>
      </c>
      <c r="AH67" s="100">
        <v>32.723044051890099</v>
      </c>
      <c r="AI67" s="100">
        <v>32.467503082400512</v>
      </c>
      <c r="AJ67" s="100">
        <v>32.211962112910932</v>
      </c>
    </row>
    <row r="68" spans="1:74" x14ac:dyDescent="0.25">
      <c r="A68" s="401" t="str">
        <f t="shared" si="1"/>
        <v>Fixed Operation and Maintenance Expenses ($/kW-yr)_Utility-Scale Battery Storage - 6Hr_Advanced</v>
      </c>
      <c r="B68" s="204"/>
      <c r="D68" s="201"/>
      <c r="E68" s="92" t="s">
        <v>179</v>
      </c>
      <c r="F68" s="91" t="s">
        <v>177</v>
      </c>
      <c r="G68" s="100">
        <v>55.78385249610001</v>
      </c>
      <c r="H68" s="100">
        <v>62.698546200000003</v>
      </c>
      <c r="I68" s="100">
        <v>45.108371584961901</v>
      </c>
      <c r="J68" s="100">
        <v>42.579870594915207</v>
      </c>
      <c r="K68" s="100">
        <v>40.417691758136925</v>
      </c>
      <c r="L68" s="100">
        <v>38.697981726015747</v>
      </c>
      <c r="M68" s="100">
        <v>36.978947968079446</v>
      </c>
      <c r="N68" s="100">
        <v>35.258741663214543</v>
      </c>
      <c r="O68" s="100">
        <v>33.538194382048161</v>
      </c>
      <c r="P68" s="100">
        <v>31.833638144888422</v>
      </c>
      <c r="Q68" s="100">
        <v>31.277406289480638</v>
      </c>
      <c r="R68" s="100">
        <v>30.721174084650144</v>
      </c>
      <c r="S68" s="100">
        <v>30.1494112360798</v>
      </c>
      <c r="T68" s="100">
        <v>29.593193422181628</v>
      </c>
      <c r="U68" s="100">
        <v>29.053573206291578</v>
      </c>
      <c r="V68" s="100">
        <v>28.481733126853968</v>
      </c>
      <c r="W68" s="100">
        <v>27.925535632905884</v>
      </c>
      <c r="X68" s="100">
        <v>27.36933915962015</v>
      </c>
      <c r="Y68" s="100">
        <v>26.813143771595861</v>
      </c>
      <c r="Z68" s="100">
        <v>26.241112496189988</v>
      </c>
      <c r="AA68" s="100">
        <v>25.684930842149289</v>
      </c>
      <c r="AB68" s="100">
        <v>25.145696984739956</v>
      </c>
      <c r="AC68" s="100">
        <v>24.589533466924284</v>
      </c>
      <c r="AD68" s="100">
        <v>24.017405633142801</v>
      </c>
      <c r="AE68" s="100">
        <v>23.461257666661083</v>
      </c>
      <c r="AF68" s="100">
        <v>22.905113458541585</v>
      </c>
      <c r="AG68" s="100">
        <v>22.348973301644655</v>
      </c>
      <c r="AH68" s="100">
        <v>21.776569345229362</v>
      </c>
      <c r="AI68" s="100">
        <v>21.220441186453908</v>
      </c>
      <c r="AJ68" s="100">
        <v>20.681797625392353</v>
      </c>
    </row>
    <row r="69" spans="1:74" x14ac:dyDescent="0.25">
      <c r="A69" s="401" t="str">
        <f t="shared" si="1"/>
        <v>Fixed Operation and Maintenance Expenses ($/kW-yr)_Utility-Scale Battery Storage - 6Hr_Moderate</v>
      </c>
      <c r="B69" s="204"/>
      <c r="D69" s="201"/>
      <c r="E69" s="92" t="s">
        <v>179</v>
      </c>
      <c r="F69" s="91" t="s">
        <v>176</v>
      </c>
      <c r="G69" s="100">
        <v>55.78385249610001</v>
      </c>
      <c r="H69" s="100">
        <v>62.698546200000003</v>
      </c>
      <c r="I69" s="100">
        <v>60.215913556010563</v>
      </c>
      <c r="J69" s="100">
        <v>57.439452640292487</v>
      </c>
      <c r="K69" s="100">
        <v>50.252946469015541</v>
      </c>
      <c r="L69" s="100">
        <v>48.499280205869063</v>
      </c>
      <c r="M69" s="100">
        <v>46.744390008616136</v>
      </c>
      <c r="N69" s="100">
        <v>44.988127922895053</v>
      </c>
      <c r="O69" s="100">
        <v>43.230321145947087</v>
      </c>
      <c r="P69" s="100">
        <v>41.470766581497337</v>
      </c>
      <c r="Q69" s="100">
        <v>40.799445416652425</v>
      </c>
      <c r="R69" s="100">
        <v>40.128331970105585</v>
      </c>
      <c r="S69" s="100">
        <v>39.457434334324219</v>
      </c>
      <c r="T69" s="100">
        <v>38.786761027670956</v>
      </c>
      <c r="U69" s="100">
        <v>38.116321022794914</v>
      </c>
      <c r="V69" s="100">
        <v>37.446123777325049</v>
      </c>
      <c r="W69" s="100">
        <v>36.776179267085936</v>
      </c>
      <c r="X69" s="100">
        <v>36.106498022081404</v>
      </c>
      <c r="Y69" s="100">
        <v>35.437091165518929</v>
      </c>
      <c r="Z69" s="100">
        <v>34.767970456178674</v>
      </c>
      <c r="AA69" s="100">
        <v>34.099148334466612</v>
      </c>
      <c r="AB69" s="100">
        <v>33.430637972530874</v>
      </c>
      <c r="AC69" s="100">
        <v>32.762453328865917</v>
      </c>
      <c r="AD69" s="100">
        <v>32.094609207880239</v>
      </c>
      <c r="AE69" s="100">
        <v>31.427121324962446</v>
      </c>
      <c r="AF69" s="100">
        <v>30.760006377646711</v>
      </c>
      <c r="AG69" s="100">
        <v>30.093282123555571</v>
      </c>
      <c r="AH69" s="100">
        <v>29.426967465884918</v>
      </c>
      <c r="AI69" s="100">
        <v>28.761082547296837</v>
      </c>
      <c r="AJ69" s="100">
        <v>28.095648853201023</v>
      </c>
    </row>
    <row r="70" spans="1:74" x14ac:dyDescent="0.25">
      <c r="A70" s="401" t="str">
        <f t="shared" si="1"/>
        <v>Fixed Operation and Maintenance Expenses ($/kW-yr)_Utility-Scale Battery Storage - 6Hr_Conservative</v>
      </c>
      <c r="B70" s="204"/>
      <c r="D70" s="201"/>
      <c r="E70" s="92" t="s">
        <v>179</v>
      </c>
      <c r="F70" s="91" t="s">
        <v>143</v>
      </c>
      <c r="G70" s="100">
        <v>55.78385249610001</v>
      </c>
      <c r="H70" s="100">
        <v>62.698546200000003</v>
      </c>
      <c r="I70" s="100">
        <v>65.027233565942012</v>
      </c>
      <c r="J70" s="100">
        <v>65.483817364496957</v>
      </c>
      <c r="K70" s="100">
        <v>64.546670329430512</v>
      </c>
      <c r="L70" s="100">
        <v>62.049477067424043</v>
      </c>
      <c r="M70" s="100">
        <v>59.553304157628794</v>
      </c>
      <c r="N70" s="100">
        <v>57.058259343277896</v>
      </c>
      <c r="O70" s="100">
        <v>54.564466090425142</v>
      </c>
      <c r="P70" s="100">
        <v>52.072066564549907</v>
      </c>
      <c r="Q70" s="100">
        <v>51.715540447323932</v>
      </c>
      <c r="R70" s="100">
        <v>51.35901433009797</v>
      </c>
      <c r="S70" s="100">
        <v>51.002488212872009</v>
      </c>
      <c r="T70" s="100">
        <v>50.645962095646041</v>
      </c>
      <c r="U70" s="100">
        <v>50.289435978420073</v>
      </c>
      <c r="V70" s="100">
        <v>49.932909861194112</v>
      </c>
      <c r="W70" s="100">
        <v>49.576383743968158</v>
      </c>
      <c r="X70" s="100">
        <v>49.21985762674219</v>
      </c>
      <c r="Y70" s="100">
        <v>48.863331509516215</v>
      </c>
      <c r="Z70" s="100">
        <v>48.506805392290261</v>
      </c>
      <c r="AA70" s="100">
        <v>48.150279275064293</v>
      </c>
      <c r="AB70" s="100">
        <v>47.793753157838324</v>
      </c>
      <c r="AC70" s="100">
        <v>47.437227040612363</v>
      </c>
      <c r="AD70" s="100">
        <v>47.080700923386402</v>
      </c>
      <c r="AE70" s="100">
        <v>46.724174806160448</v>
      </c>
      <c r="AF70" s="100">
        <v>46.36764868893448</v>
      </c>
      <c r="AG70" s="100">
        <v>46.011122571708505</v>
      </c>
      <c r="AH70" s="100">
        <v>45.654596454482544</v>
      </c>
      <c r="AI70" s="100">
        <v>45.298070337256583</v>
      </c>
      <c r="AJ70" s="100">
        <v>44.941544220030636</v>
      </c>
    </row>
    <row r="71" spans="1:74" x14ac:dyDescent="0.25">
      <c r="A71" s="401" t="str">
        <f t="shared" si="1"/>
        <v>Fixed Operation and Maintenance Expenses ($/kW-yr)_Utility-Scale Battery Storage - 8Hr_Advanced</v>
      </c>
      <c r="B71" s="204"/>
      <c r="D71" s="201"/>
      <c r="E71" s="92" t="s">
        <v>178</v>
      </c>
      <c r="F71" s="91" t="s">
        <v>177</v>
      </c>
      <c r="G71" s="100">
        <v>71.886404992200013</v>
      </c>
      <c r="H71" s="100">
        <v>80.797092399999997</v>
      </c>
      <c r="I71" s="100">
        <v>58.131519889586343</v>
      </c>
      <c r="J71" s="100">
        <v>54.875523934614343</v>
      </c>
      <c r="K71" s="100">
        <v>52.091937654346943</v>
      </c>
      <c r="L71" s="100">
        <v>49.872571867389347</v>
      </c>
      <c r="M71" s="100">
        <v>47.654541603645157</v>
      </c>
      <c r="N71" s="100">
        <v>45.434195764832474</v>
      </c>
      <c r="O71" s="100">
        <v>43.213176557471883</v>
      </c>
      <c r="P71" s="100">
        <v>41.023736864685652</v>
      </c>
      <c r="Q71" s="100">
        <v>40.30828830618082</v>
      </c>
      <c r="R71" s="100">
        <v>39.592839057627259</v>
      </c>
      <c r="S71" s="100">
        <v>38.846719504487716</v>
      </c>
      <c r="T71" s="100">
        <v>38.131298675508056</v>
      </c>
      <c r="U71" s="100">
        <v>37.448655199150203</v>
      </c>
      <c r="V71" s="100">
        <v>36.702383128557919</v>
      </c>
      <c r="W71" s="100">
        <v>35.987002427925091</v>
      </c>
      <c r="X71" s="100">
        <v>35.271623742921854</v>
      </c>
      <c r="Y71" s="100">
        <v>34.556247201120122</v>
      </c>
      <c r="Z71" s="100">
        <v>33.80959755193674</v>
      </c>
      <c r="AA71" s="100">
        <v>33.094248132350096</v>
      </c>
      <c r="AB71" s="100">
        <v>32.41236764640535</v>
      </c>
      <c r="AC71" s="100">
        <v>31.697054042690532</v>
      </c>
      <c r="AD71" s="100">
        <v>30.95021370760643</v>
      </c>
      <c r="AE71" s="100">
        <v>30.234930815055748</v>
      </c>
      <c r="AF71" s="100">
        <v>29.519655344612996</v>
      </c>
      <c r="AG71" s="100">
        <v>28.804387874626123</v>
      </c>
      <c r="AH71" s="100">
        <v>28.057002245642821</v>
      </c>
      <c r="AI71" s="100">
        <v>27.341758469847026</v>
      </c>
      <c r="AJ71" s="100">
        <v>26.661043715927651</v>
      </c>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6"/>
      <c r="BR71" s="96"/>
      <c r="BS71" s="96"/>
      <c r="BT71" s="96"/>
      <c r="BU71" s="96"/>
      <c r="BV71" s="96"/>
    </row>
    <row r="72" spans="1:74" x14ac:dyDescent="0.25">
      <c r="A72" s="401" t="str">
        <f t="shared" si="1"/>
        <v>Fixed Operation and Maintenance Expenses ($/kW-yr)_Utility-Scale Battery Storage - 8Hr_Moderate</v>
      </c>
      <c r="B72" s="204"/>
      <c r="D72" s="201"/>
      <c r="E72" s="92" t="s">
        <v>178</v>
      </c>
      <c r="F72" s="91" t="s">
        <v>176</v>
      </c>
      <c r="G72" s="100">
        <v>71.886404992200013</v>
      </c>
      <c r="H72" s="100">
        <v>80.797092399999997</v>
      </c>
      <c r="I72" s="100">
        <v>77.544268871389974</v>
      </c>
      <c r="J72" s="100">
        <v>73.909538590554575</v>
      </c>
      <c r="K72" s="100">
        <v>64.601464738981051</v>
      </c>
      <c r="L72" s="100">
        <v>62.255599408884954</v>
      </c>
      <c r="M72" s="100">
        <v>59.907371407200507</v>
      </c>
      <c r="N72" s="100">
        <v>57.556495124134656</v>
      </c>
      <c r="O72" s="100">
        <v>55.202636982768325</v>
      </c>
      <c r="P72" s="100">
        <v>52.845404927846324</v>
      </c>
      <c r="Q72" s="100">
        <v>51.966939793039892</v>
      </c>
      <c r="R72" s="100">
        <v>51.088875635801337</v>
      </c>
      <c r="S72" s="100">
        <v>50.21122807775825</v>
      </c>
      <c r="T72" s="100">
        <v>49.3340135626826</v>
      </c>
      <c r="U72" s="100">
        <v>48.457249411297013</v>
      </c>
      <c r="V72" s="100">
        <v>47.580953880524874</v>
      </c>
      <c r="W72" s="100">
        <v>46.705146227609816</v>
      </c>
      <c r="X72" s="100">
        <v>45.829846779578261</v>
      </c>
      <c r="Y72" s="100">
        <v>44.955077008571635</v>
      </c>
      <c r="Z72" s="100">
        <v>44.080859613635312</v>
      </c>
      <c r="AA72" s="100">
        <v>43.207218609619105</v>
      </c>
      <c r="AB72" s="100">
        <v>42.334179423921427</v>
      </c>
      <c r="AC72" s="100">
        <v>41.46176900189667</v>
      </c>
      <c r="AD72" s="100">
        <v>40.590015921844241</v>
      </c>
      <c r="AE72" s="100">
        <v>39.718950520611486</v>
      </c>
      <c r="AF72" s="100">
        <v>38.848605030970901</v>
      </c>
      <c r="AG72" s="100">
        <v>37.979013732080176</v>
      </c>
      <c r="AH72" s="100">
        <v>37.110213114501697</v>
      </c>
      <c r="AI72" s="100">
        <v>36.242242061452444</v>
      </c>
      <c r="AJ72" s="100">
        <v>35.375142048177509</v>
      </c>
      <c r="AP72" s="96"/>
      <c r="AQ72" s="96"/>
      <c r="AR72" s="96"/>
      <c r="AS72" s="96"/>
      <c r="AT72" s="96"/>
      <c r="AU72" s="96"/>
      <c r="AV72" s="96"/>
      <c r="AW72" s="96"/>
      <c r="AX72" s="96"/>
      <c r="AY72" s="96"/>
      <c r="AZ72" s="96"/>
      <c r="BA72" s="96"/>
      <c r="BB72" s="96"/>
      <c r="BC72" s="96"/>
      <c r="BD72" s="96"/>
      <c r="BE72" s="96"/>
      <c r="BF72" s="96"/>
      <c r="BG72" s="96"/>
      <c r="BH72" s="96"/>
      <c r="BI72" s="96"/>
      <c r="BJ72" s="96"/>
      <c r="BK72" s="96"/>
      <c r="BL72" s="96"/>
      <c r="BM72" s="96"/>
      <c r="BN72" s="96"/>
      <c r="BO72" s="96"/>
      <c r="BP72" s="96"/>
      <c r="BQ72" s="96"/>
      <c r="BR72" s="96"/>
      <c r="BS72" s="96"/>
      <c r="BT72" s="96"/>
      <c r="BU72" s="96"/>
      <c r="BV72" s="96"/>
    </row>
    <row r="73" spans="1:74" x14ac:dyDescent="0.25">
      <c r="A73" s="401" t="str">
        <f t="shared" si="1"/>
        <v>Fixed Operation and Maintenance Expenses ($/kW-yr)_Utility-Scale Battery Storage - 8Hr_Conservative</v>
      </c>
      <c r="B73" s="204"/>
      <c r="D73" s="201"/>
      <c r="E73" s="92" t="s">
        <v>178</v>
      </c>
      <c r="F73" s="91" t="s">
        <v>143</v>
      </c>
      <c r="G73" s="100">
        <v>71.886404992200013</v>
      </c>
      <c r="H73" s="100">
        <v>80.797092399999997</v>
      </c>
      <c r="I73" s="100">
        <v>83.802470687485254</v>
      </c>
      <c r="J73" s="100">
        <v>84.385442026169756</v>
      </c>
      <c r="K73" s="100">
        <v>83.172072341932392</v>
      </c>
      <c r="L73" s="100">
        <v>79.8974335854993</v>
      </c>
      <c r="M73" s="100">
        <v>76.624812901859102</v>
      </c>
      <c r="N73" s="100">
        <v>73.354423387710185</v>
      </c>
      <c r="O73" s="100">
        <v>70.086509236656809</v>
      </c>
      <c r="P73" s="100">
        <v>66.821351626397046</v>
      </c>
      <c r="Q73" s="100">
        <v>66.363840361434697</v>
      </c>
      <c r="R73" s="100">
        <v>65.906329096472362</v>
      </c>
      <c r="S73" s="100">
        <v>65.448817831510027</v>
      </c>
      <c r="T73" s="100">
        <v>64.991306566547692</v>
      </c>
      <c r="U73" s="100">
        <v>64.533795301585357</v>
      </c>
      <c r="V73" s="100">
        <v>64.076284036623008</v>
      </c>
      <c r="W73" s="100">
        <v>63.618772771660694</v>
      </c>
      <c r="X73" s="100">
        <v>63.161261506698352</v>
      </c>
      <c r="Y73" s="100">
        <v>62.703750241736003</v>
      </c>
      <c r="Z73" s="100">
        <v>62.246238976773668</v>
      </c>
      <c r="AA73" s="100">
        <v>61.78872771181134</v>
      </c>
      <c r="AB73" s="100">
        <v>61.331216446848998</v>
      </c>
      <c r="AC73" s="100">
        <v>60.873705181886663</v>
      </c>
      <c r="AD73" s="100">
        <v>60.416193916924328</v>
      </c>
      <c r="AE73" s="100">
        <v>59.958682651962</v>
      </c>
      <c r="AF73" s="100">
        <v>59.501171386999658</v>
      </c>
      <c r="AG73" s="100">
        <v>59.043660122037309</v>
      </c>
      <c r="AH73" s="100">
        <v>58.586148857074981</v>
      </c>
      <c r="AI73" s="100">
        <v>58.128637592112653</v>
      </c>
      <c r="AJ73" s="100">
        <v>57.671126327150347</v>
      </c>
      <c r="AP73" s="96"/>
      <c r="AQ73" s="96"/>
      <c r="AR73" s="96"/>
      <c r="AS73" s="96"/>
      <c r="AT73" s="96"/>
      <c r="AU73" s="96"/>
      <c r="AV73" s="96"/>
      <c r="AW73" s="96"/>
      <c r="AX73" s="96"/>
      <c r="AY73" s="96"/>
      <c r="AZ73" s="96"/>
      <c r="BA73" s="96"/>
      <c r="BB73" s="96"/>
      <c r="BC73" s="96"/>
      <c r="BD73" s="96"/>
      <c r="BE73" s="96"/>
      <c r="BF73" s="96"/>
      <c r="BG73" s="96"/>
      <c r="BH73" s="96"/>
      <c r="BI73" s="96"/>
      <c r="BJ73" s="96"/>
      <c r="BK73" s="96"/>
      <c r="BL73" s="96"/>
      <c r="BM73" s="96"/>
      <c r="BN73" s="96"/>
      <c r="BO73" s="96"/>
      <c r="BP73" s="96"/>
      <c r="BQ73" s="96"/>
      <c r="BR73" s="96"/>
      <c r="BS73" s="96"/>
      <c r="BT73" s="96"/>
      <c r="BU73" s="96"/>
      <c r="BV73" s="96"/>
    </row>
    <row r="74" spans="1:74" x14ac:dyDescent="0.25">
      <c r="A74" s="401" t="str">
        <f t="shared" si="1"/>
        <v>Fixed Operation and Maintenance Expenses ($/kW-yr)_Utility-Scale Battery Storage - 10Hr_Advanced</v>
      </c>
      <c r="B74" s="204"/>
      <c r="D74" s="201"/>
      <c r="E74" s="92" t="s">
        <v>74</v>
      </c>
      <c r="F74" s="91" t="s">
        <v>177</v>
      </c>
      <c r="G74" s="100">
        <v>87.988957488300002</v>
      </c>
      <c r="H74" s="100">
        <v>98.895638599999998</v>
      </c>
      <c r="I74" s="100">
        <v>71.154668194210799</v>
      </c>
      <c r="J74" s="100">
        <v>67.171177274313479</v>
      </c>
      <c r="K74" s="100">
        <v>63.766183550556974</v>
      </c>
      <c r="L74" s="100">
        <v>61.047162008762939</v>
      </c>
      <c r="M74" s="100">
        <v>58.330135239210861</v>
      </c>
      <c r="N74" s="100">
        <v>55.609649866450404</v>
      </c>
      <c r="O74" s="100">
        <v>52.888158732895604</v>
      </c>
      <c r="P74" s="100">
        <v>50.213835584482887</v>
      </c>
      <c r="Q74" s="100">
        <v>49.339170322880996</v>
      </c>
      <c r="R74" s="100">
        <v>48.464504030604367</v>
      </c>
      <c r="S74" s="100">
        <v>47.544027772895632</v>
      </c>
      <c r="T74" s="100">
        <v>46.669403928834484</v>
      </c>
      <c r="U74" s="100">
        <v>45.843737192008824</v>
      </c>
      <c r="V74" s="100">
        <v>44.923033130261878</v>
      </c>
      <c r="W74" s="100">
        <v>44.048469222944298</v>
      </c>
      <c r="X74" s="100">
        <v>43.173908326223554</v>
      </c>
      <c r="Y74" s="100">
        <v>42.299350630644376</v>
      </c>
      <c r="Z74" s="100">
        <v>41.378082607683496</v>
      </c>
      <c r="AA74" s="100">
        <v>40.503565422550906</v>
      </c>
      <c r="AB74" s="100">
        <v>39.679038308070744</v>
      </c>
      <c r="AC74" s="100">
        <v>38.804574618456776</v>
      </c>
      <c r="AD74" s="100">
        <v>37.88302178207006</v>
      </c>
      <c r="AE74" s="100">
        <v>37.008603963450412</v>
      </c>
      <c r="AF74" s="100">
        <v>36.134197230684407</v>
      </c>
      <c r="AG74" s="100">
        <v>35.259802447607591</v>
      </c>
      <c r="AH74" s="100">
        <v>34.337435146056286</v>
      </c>
      <c r="AI74" s="100">
        <v>33.463075753240147</v>
      </c>
      <c r="AJ74" s="100">
        <v>32.640289806462953</v>
      </c>
      <c r="AP74" s="96"/>
      <c r="AQ74" s="96"/>
      <c r="AR74" s="96"/>
      <c r="AS74" s="96"/>
      <c r="AT74" s="96"/>
      <c r="AU74" s="96"/>
      <c r="AV74" s="96"/>
      <c r="AW74" s="96"/>
      <c r="AX74" s="96"/>
      <c r="AY74" s="96"/>
      <c r="AZ74" s="96"/>
      <c r="BA74" s="96"/>
      <c r="BB74" s="96"/>
      <c r="BC74" s="96"/>
      <c r="BD74" s="96"/>
      <c r="BE74" s="96"/>
      <c r="BF74" s="96"/>
      <c r="BG74" s="96"/>
      <c r="BH74" s="96"/>
      <c r="BI74" s="96"/>
      <c r="BJ74" s="96"/>
      <c r="BK74" s="96"/>
      <c r="BL74" s="96"/>
      <c r="BM74" s="96"/>
      <c r="BN74" s="96"/>
      <c r="BO74" s="96"/>
      <c r="BP74" s="96"/>
      <c r="BQ74" s="96"/>
      <c r="BR74" s="96"/>
      <c r="BS74" s="96"/>
      <c r="BT74" s="96"/>
      <c r="BU74" s="96"/>
      <c r="BV74" s="96"/>
    </row>
    <row r="75" spans="1:74" x14ac:dyDescent="0.25">
      <c r="A75" s="401" t="str">
        <f t="shared" si="1"/>
        <v>Fixed Operation and Maintenance Expenses ($/kW-yr)_Utility-Scale Battery Storage - 10Hr_Moderate</v>
      </c>
      <c r="B75" s="204"/>
      <c r="D75" s="201"/>
      <c r="E75" s="92" t="s">
        <v>74</v>
      </c>
      <c r="F75" s="91" t="s">
        <v>176</v>
      </c>
      <c r="G75" s="100">
        <v>87.988957488300002</v>
      </c>
      <c r="H75" s="100">
        <v>98.895638599999998</v>
      </c>
      <c r="I75" s="100">
        <v>94.872624186769372</v>
      </c>
      <c r="J75" s="100">
        <v>90.379624540816678</v>
      </c>
      <c r="K75" s="100">
        <v>78.94998300894656</v>
      </c>
      <c r="L75" s="100">
        <v>76.011918611900839</v>
      </c>
      <c r="M75" s="100">
        <v>73.070352805784893</v>
      </c>
      <c r="N75" s="100">
        <v>70.124862325374281</v>
      </c>
      <c r="O75" s="100">
        <v>67.174952819589564</v>
      </c>
      <c r="P75" s="100">
        <v>64.220043274195319</v>
      </c>
      <c r="Q75" s="100">
        <v>63.134434169427372</v>
      </c>
      <c r="R75" s="100">
        <v>62.049419301497089</v>
      </c>
      <c r="S75" s="100">
        <v>60.965021821192273</v>
      </c>
      <c r="T75" s="100">
        <v>59.881266097694244</v>
      </c>
      <c r="U75" s="100">
        <v>58.798177799799113</v>
      </c>
      <c r="V75" s="100">
        <v>57.715783983724691</v>
      </c>
      <c r="W75" s="100">
        <v>56.634113188133703</v>
      </c>
      <c r="X75" s="100">
        <v>55.553195537075112</v>
      </c>
      <c r="Y75" s="100">
        <v>54.473062851624334</v>
      </c>
      <c r="Z75" s="100">
        <v>53.393748771091943</v>
      </c>
      <c r="AA75" s="100">
        <v>52.31528888477159</v>
      </c>
      <c r="AB75" s="100">
        <v>51.237720875311972</v>
      </c>
      <c r="AC75" s="100">
        <v>50.161084674927416</v>
      </c>
      <c r="AD75" s="100">
        <v>49.085422635808243</v>
      </c>
      <c r="AE75" s="100">
        <v>48.010779716260522</v>
      </c>
      <c r="AF75" s="100">
        <v>46.937203684295099</v>
      </c>
      <c r="AG75" s="100">
        <v>45.864745340604792</v>
      </c>
      <c r="AH75" s="100">
        <v>44.793458763118487</v>
      </c>
      <c r="AI75" s="100">
        <v>43.723401575608051</v>
      </c>
      <c r="AJ75" s="100">
        <v>42.654635243153997</v>
      </c>
      <c r="AP75" s="96"/>
      <c r="AQ75" s="96"/>
      <c r="AR75" s="96"/>
      <c r="AS75" s="96"/>
      <c r="AT75" s="96"/>
      <c r="AU75" s="96"/>
      <c r="AV75" s="96"/>
      <c r="AW75" s="96"/>
      <c r="AX75" s="96"/>
      <c r="AY75" s="96"/>
      <c r="AZ75" s="96"/>
      <c r="BA75" s="96"/>
      <c r="BB75" s="96"/>
      <c r="BC75" s="96"/>
      <c r="BD75" s="96"/>
      <c r="BE75" s="96"/>
      <c r="BF75" s="96"/>
      <c r="BG75" s="96"/>
      <c r="BH75" s="96"/>
      <c r="BI75" s="96"/>
      <c r="BJ75" s="96"/>
      <c r="BK75" s="96"/>
      <c r="BL75" s="96"/>
      <c r="BM75" s="96"/>
      <c r="BN75" s="96"/>
      <c r="BO75" s="96"/>
      <c r="BP75" s="96"/>
      <c r="BQ75" s="96"/>
      <c r="BR75" s="96"/>
      <c r="BS75" s="96"/>
      <c r="BT75" s="96"/>
      <c r="BU75" s="96"/>
      <c r="BV75" s="96"/>
    </row>
    <row r="76" spans="1:74" x14ac:dyDescent="0.25">
      <c r="A76" s="401" t="str">
        <f t="shared" si="1"/>
        <v>Fixed Operation and Maintenance Expenses ($/kW-yr)_Utility-Scale Battery Storage - 10Hr_Conservative</v>
      </c>
      <c r="B76" s="204"/>
      <c r="D76" s="201"/>
      <c r="E76" s="92" t="s">
        <v>74</v>
      </c>
      <c r="F76" s="91" t="s">
        <v>143</v>
      </c>
      <c r="G76" s="100">
        <v>87.988957488300002</v>
      </c>
      <c r="H76" s="100">
        <v>98.895638599999998</v>
      </c>
      <c r="I76" s="100">
        <v>102.5777078090285</v>
      </c>
      <c r="J76" s="100">
        <v>103.28706668784255</v>
      </c>
      <c r="K76" s="100">
        <v>101.79747435443426</v>
      </c>
      <c r="L76" s="100">
        <v>97.74539010357455</v>
      </c>
      <c r="M76" s="100">
        <v>93.696321646089402</v>
      </c>
      <c r="N76" s="100">
        <v>89.650587432142473</v>
      </c>
      <c r="O76" s="100">
        <v>85.60855238288849</v>
      </c>
      <c r="P76" s="100">
        <v>81.570636688244178</v>
      </c>
      <c r="Q76" s="100">
        <v>81.012140275545477</v>
      </c>
      <c r="R76" s="100">
        <v>80.453643862846761</v>
      </c>
      <c r="S76" s="100">
        <v>79.895147450148059</v>
      </c>
      <c r="T76" s="100">
        <v>79.336651037449343</v>
      </c>
      <c r="U76" s="100">
        <v>78.778154624750641</v>
      </c>
      <c r="V76" s="100">
        <v>78.219658212051911</v>
      </c>
      <c r="W76" s="100">
        <v>77.661161799353238</v>
      </c>
      <c r="X76" s="100">
        <v>77.102665386654522</v>
      </c>
      <c r="Y76" s="100">
        <v>76.544168973955792</v>
      </c>
      <c r="Z76" s="100">
        <v>75.98567256125709</v>
      </c>
      <c r="AA76" s="100">
        <v>75.427176148558388</v>
      </c>
      <c r="AB76" s="100">
        <v>74.868679735859686</v>
      </c>
      <c r="AC76" s="100">
        <v>74.310183323160956</v>
      </c>
      <c r="AD76" s="100">
        <v>73.751686910462254</v>
      </c>
      <c r="AE76" s="100">
        <v>73.193190497763553</v>
      </c>
      <c r="AF76" s="100">
        <v>72.634694085064851</v>
      </c>
      <c r="AG76" s="100">
        <v>72.076197672366121</v>
      </c>
      <c r="AH76" s="100">
        <v>71.517701259667433</v>
      </c>
      <c r="AI76" s="100">
        <v>70.959204846968717</v>
      </c>
      <c r="AJ76" s="100">
        <v>70.400708434270044</v>
      </c>
      <c r="AP76" s="96"/>
      <c r="AQ76" s="96"/>
      <c r="AR76" s="96"/>
      <c r="AS76" s="96"/>
      <c r="AT76" s="96"/>
      <c r="AU76" s="96"/>
      <c r="AV76" s="96"/>
      <c r="AW76" s="96"/>
      <c r="AX76" s="96"/>
      <c r="AY76" s="96"/>
      <c r="AZ76" s="96"/>
      <c r="BA76" s="96"/>
      <c r="BB76" s="96"/>
      <c r="BC76" s="96"/>
      <c r="BD76" s="96"/>
      <c r="BE76" s="96"/>
      <c r="BF76" s="96"/>
      <c r="BG76" s="96"/>
      <c r="BH76" s="96"/>
      <c r="BI76" s="96"/>
      <c r="BJ76" s="96"/>
      <c r="BK76" s="96"/>
      <c r="BL76" s="96"/>
      <c r="BM76" s="96"/>
      <c r="BN76" s="96"/>
      <c r="BO76" s="96"/>
      <c r="BP76" s="96"/>
      <c r="BQ76" s="96"/>
      <c r="BR76" s="96"/>
      <c r="BS76" s="96"/>
      <c r="BT76" s="96"/>
      <c r="BU76" s="96"/>
      <c r="BV76" s="96"/>
    </row>
    <row r="77" spans="1:74" x14ac:dyDescent="0.25">
      <c r="B77" s="204"/>
      <c r="D77" s="99"/>
      <c r="E77" s="95"/>
      <c r="F77" s="95"/>
    </row>
    <row r="78" spans="1:74" x14ac:dyDescent="0.25">
      <c r="B78" s="204"/>
      <c r="D78" s="45"/>
      <c r="E78" s="98"/>
      <c r="F78" s="98"/>
      <c r="G78" s="1">
        <v>2021</v>
      </c>
      <c r="H78" s="1">
        <v>2022</v>
      </c>
      <c r="I78" s="1">
        <v>2023</v>
      </c>
      <c r="J78" s="1">
        <v>2024</v>
      </c>
      <c r="K78" s="1">
        <v>2025</v>
      </c>
      <c r="L78" s="1">
        <v>2026</v>
      </c>
      <c r="M78" s="1">
        <v>2027</v>
      </c>
      <c r="N78" s="1">
        <v>2028</v>
      </c>
      <c r="O78" s="1">
        <v>2029</v>
      </c>
      <c r="P78" s="1">
        <v>2030</v>
      </c>
      <c r="Q78" s="1">
        <v>2031</v>
      </c>
      <c r="R78" s="1">
        <v>2032</v>
      </c>
      <c r="S78" s="1">
        <v>2033</v>
      </c>
      <c r="T78" s="1">
        <v>2034</v>
      </c>
      <c r="U78" s="1">
        <v>2035</v>
      </c>
      <c r="V78" s="1">
        <v>2036</v>
      </c>
      <c r="W78" s="1">
        <v>2037</v>
      </c>
      <c r="X78" s="1">
        <v>2038</v>
      </c>
      <c r="Y78" s="1">
        <v>2039</v>
      </c>
      <c r="Z78" s="1">
        <v>2040</v>
      </c>
      <c r="AA78" s="1">
        <v>2041</v>
      </c>
      <c r="AB78" s="1">
        <v>2042</v>
      </c>
      <c r="AC78" s="1">
        <v>2043</v>
      </c>
      <c r="AD78" s="1">
        <v>2044</v>
      </c>
      <c r="AE78" s="1">
        <v>2045</v>
      </c>
      <c r="AF78" s="1">
        <v>2046</v>
      </c>
      <c r="AG78" s="1">
        <v>2047</v>
      </c>
      <c r="AH78" s="1">
        <v>2048</v>
      </c>
      <c r="AI78" s="1">
        <v>2049</v>
      </c>
      <c r="AJ78" s="1">
        <v>2050</v>
      </c>
    </row>
    <row r="79" spans="1:74" x14ac:dyDescent="0.25">
      <c r="B79" s="204"/>
      <c r="D79" s="199" t="s">
        <v>183</v>
      </c>
      <c r="E79" s="92" t="s">
        <v>180</v>
      </c>
      <c r="F79" s="91" t="s">
        <v>177</v>
      </c>
      <c r="G79" s="97">
        <v>0</v>
      </c>
      <c r="H79" s="97">
        <v>0</v>
      </c>
      <c r="I79" s="97">
        <v>0</v>
      </c>
      <c r="J79" s="97">
        <v>0</v>
      </c>
      <c r="K79" s="97">
        <v>0</v>
      </c>
      <c r="L79" s="97">
        <v>0</v>
      </c>
      <c r="M79" s="97">
        <v>0</v>
      </c>
      <c r="N79" s="97">
        <v>0</v>
      </c>
      <c r="O79" s="97">
        <v>0</v>
      </c>
      <c r="P79" s="97">
        <v>0</v>
      </c>
      <c r="Q79" s="97">
        <v>0</v>
      </c>
      <c r="R79" s="97">
        <v>0</v>
      </c>
      <c r="S79" s="97">
        <v>0</v>
      </c>
      <c r="T79" s="97">
        <v>0</v>
      </c>
      <c r="U79" s="97">
        <v>0</v>
      </c>
      <c r="V79" s="97">
        <v>0</v>
      </c>
      <c r="W79" s="97">
        <v>0</v>
      </c>
      <c r="X79" s="97">
        <v>0</v>
      </c>
      <c r="Y79" s="97">
        <v>0</v>
      </c>
      <c r="Z79" s="97">
        <v>0</v>
      </c>
      <c r="AA79" s="97">
        <v>0</v>
      </c>
      <c r="AB79" s="97">
        <v>0</v>
      </c>
      <c r="AC79" s="97">
        <v>0</v>
      </c>
      <c r="AD79" s="97">
        <v>0</v>
      </c>
      <c r="AE79" s="97">
        <v>0</v>
      </c>
      <c r="AF79" s="97">
        <v>0</v>
      </c>
      <c r="AG79" s="97">
        <v>0</v>
      </c>
      <c r="AH79" s="97">
        <v>0</v>
      </c>
      <c r="AI79" s="97">
        <v>0</v>
      </c>
      <c r="AJ79" s="97">
        <v>0</v>
      </c>
      <c r="AO79" s="1"/>
    </row>
    <row r="80" spans="1:74" x14ac:dyDescent="0.25">
      <c r="B80" s="204"/>
      <c r="D80" s="200"/>
      <c r="E80" s="95" t="s">
        <v>180</v>
      </c>
      <c r="F80" s="91" t="s">
        <v>176</v>
      </c>
      <c r="G80" s="97">
        <v>0</v>
      </c>
      <c r="H80" s="97">
        <v>0</v>
      </c>
      <c r="I80" s="97">
        <v>0</v>
      </c>
      <c r="J80" s="97">
        <v>0</v>
      </c>
      <c r="K80" s="97">
        <v>0</v>
      </c>
      <c r="L80" s="97">
        <v>0</v>
      </c>
      <c r="M80" s="97">
        <v>0</v>
      </c>
      <c r="N80" s="97">
        <v>0</v>
      </c>
      <c r="O80" s="97">
        <v>0</v>
      </c>
      <c r="P80" s="97">
        <v>0</v>
      </c>
      <c r="Q80" s="97">
        <v>0</v>
      </c>
      <c r="R80" s="97">
        <v>0</v>
      </c>
      <c r="S80" s="97">
        <v>0</v>
      </c>
      <c r="T80" s="97">
        <v>0</v>
      </c>
      <c r="U80" s="97">
        <v>0</v>
      </c>
      <c r="V80" s="97">
        <v>0</v>
      </c>
      <c r="W80" s="97">
        <v>0</v>
      </c>
      <c r="X80" s="97">
        <v>0</v>
      </c>
      <c r="Y80" s="97">
        <v>0</v>
      </c>
      <c r="Z80" s="97">
        <v>0</v>
      </c>
      <c r="AA80" s="97">
        <v>0</v>
      </c>
      <c r="AB80" s="97">
        <v>0</v>
      </c>
      <c r="AC80" s="97">
        <v>0</v>
      </c>
      <c r="AD80" s="97">
        <v>0</v>
      </c>
      <c r="AE80" s="97">
        <v>0</v>
      </c>
      <c r="AF80" s="97">
        <v>0</v>
      </c>
      <c r="AG80" s="97">
        <v>0</v>
      </c>
      <c r="AH80" s="97">
        <v>0</v>
      </c>
      <c r="AI80" s="97">
        <v>0</v>
      </c>
      <c r="AJ80" s="97">
        <v>0</v>
      </c>
      <c r="AO80" s="1"/>
    </row>
    <row r="81" spans="2:41" x14ac:dyDescent="0.25">
      <c r="B81" s="204"/>
      <c r="D81" s="200"/>
      <c r="E81" s="94" t="s">
        <v>180</v>
      </c>
      <c r="F81" s="91" t="s">
        <v>143</v>
      </c>
      <c r="G81" s="97">
        <v>0</v>
      </c>
      <c r="H81" s="97">
        <v>0</v>
      </c>
      <c r="I81" s="97">
        <v>0</v>
      </c>
      <c r="J81" s="97">
        <v>0</v>
      </c>
      <c r="K81" s="97">
        <v>0</v>
      </c>
      <c r="L81" s="97">
        <v>0</v>
      </c>
      <c r="M81" s="97">
        <v>0</v>
      </c>
      <c r="N81" s="97">
        <v>0</v>
      </c>
      <c r="O81" s="97">
        <v>0</v>
      </c>
      <c r="P81" s="97">
        <v>0</v>
      </c>
      <c r="Q81" s="97">
        <v>0</v>
      </c>
      <c r="R81" s="97">
        <v>0</v>
      </c>
      <c r="S81" s="97">
        <v>0</v>
      </c>
      <c r="T81" s="97">
        <v>0</v>
      </c>
      <c r="U81" s="97">
        <v>0</v>
      </c>
      <c r="V81" s="97">
        <v>0</v>
      </c>
      <c r="W81" s="97">
        <v>0</v>
      </c>
      <c r="X81" s="97">
        <v>0</v>
      </c>
      <c r="Y81" s="97">
        <v>0</v>
      </c>
      <c r="Z81" s="97">
        <v>0</v>
      </c>
      <c r="AA81" s="97">
        <v>0</v>
      </c>
      <c r="AB81" s="97">
        <v>0</v>
      </c>
      <c r="AC81" s="97">
        <v>0</v>
      </c>
      <c r="AD81" s="97">
        <v>0</v>
      </c>
      <c r="AE81" s="97">
        <v>0</v>
      </c>
      <c r="AF81" s="97">
        <v>0</v>
      </c>
      <c r="AG81" s="97">
        <v>0</v>
      </c>
      <c r="AH81" s="97">
        <v>0</v>
      </c>
      <c r="AI81" s="97">
        <v>0</v>
      </c>
      <c r="AJ81" s="97">
        <v>0</v>
      </c>
      <c r="AO81" s="1"/>
    </row>
    <row r="82" spans="2:41" x14ac:dyDescent="0.25">
      <c r="B82" s="205"/>
      <c r="D82" s="201"/>
      <c r="E82" s="92" t="s">
        <v>73</v>
      </c>
      <c r="F82" s="91" t="s">
        <v>177</v>
      </c>
      <c r="G82" s="97">
        <v>0</v>
      </c>
      <c r="H82" s="97">
        <v>0</v>
      </c>
      <c r="I82" s="97">
        <v>0</v>
      </c>
      <c r="J82" s="97">
        <v>0</v>
      </c>
      <c r="K82" s="97">
        <v>0</v>
      </c>
      <c r="L82" s="97">
        <v>0</v>
      </c>
      <c r="M82" s="97">
        <v>0</v>
      </c>
      <c r="N82" s="97">
        <v>0</v>
      </c>
      <c r="O82" s="97">
        <v>0</v>
      </c>
      <c r="P82" s="97">
        <v>0</v>
      </c>
      <c r="Q82" s="97">
        <v>0</v>
      </c>
      <c r="R82" s="97">
        <v>0</v>
      </c>
      <c r="S82" s="97">
        <v>0</v>
      </c>
      <c r="T82" s="97">
        <v>0</v>
      </c>
      <c r="U82" s="97">
        <v>0</v>
      </c>
      <c r="V82" s="97">
        <v>0</v>
      </c>
      <c r="W82" s="97">
        <v>0</v>
      </c>
      <c r="X82" s="97">
        <v>0</v>
      </c>
      <c r="Y82" s="97">
        <v>0</v>
      </c>
      <c r="Z82" s="97">
        <v>0</v>
      </c>
      <c r="AA82" s="97">
        <v>0</v>
      </c>
      <c r="AB82" s="97">
        <v>0</v>
      </c>
      <c r="AC82" s="97">
        <v>0</v>
      </c>
      <c r="AD82" s="97">
        <v>0</v>
      </c>
      <c r="AE82" s="97">
        <v>0</v>
      </c>
      <c r="AF82" s="97">
        <v>0</v>
      </c>
      <c r="AG82" s="97">
        <v>0</v>
      </c>
      <c r="AH82" s="97">
        <v>0</v>
      </c>
      <c r="AI82" s="97">
        <v>0</v>
      </c>
      <c r="AJ82" s="97">
        <v>0</v>
      </c>
    </row>
    <row r="83" spans="2:41" x14ac:dyDescent="0.25">
      <c r="B83" s="205"/>
      <c r="D83" s="201"/>
      <c r="E83" s="92" t="s">
        <v>73</v>
      </c>
      <c r="F83" s="91" t="s">
        <v>176</v>
      </c>
      <c r="G83" s="97">
        <v>0</v>
      </c>
      <c r="H83" s="97">
        <v>0</v>
      </c>
      <c r="I83" s="97">
        <v>0</v>
      </c>
      <c r="J83" s="97">
        <v>0</v>
      </c>
      <c r="K83" s="97">
        <v>0</v>
      </c>
      <c r="L83" s="97">
        <v>0</v>
      </c>
      <c r="M83" s="97">
        <v>0</v>
      </c>
      <c r="N83" s="97">
        <v>0</v>
      </c>
      <c r="O83" s="97">
        <v>0</v>
      </c>
      <c r="P83" s="97">
        <v>0</v>
      </c>
      <c r="Q83" s="97">
        <v>0</v>
      </c>
      <c r="R83" s="97">
        <v>0</v>
      </c>
      <c r="S83" s="97">
        <v>0</v>
      </c>
      <c r="T83" s="97">
        <v>0</v>
      </c>
      <c r="U83" s="97">
        <v>0</v>
      </c>
      <c r="V83" s="97">
        <v>0</v>
      </c>
      <c r="W83" s="97">
        <v>0</v>
      </c>
      <c r="X83" s="97">
        <v>0</v>
      </c>
      <c r="Y83" s="97">
        <v>0</v>
      </c>
      <c r="Z83" s="97">
        <v>0</v>
      </c>
      <c r="AA83" s="97">
        <v>0</v>
      </c>
      <c r="AB83" s="97">
        <v>0</v>
      </c>
      <c r="AC83" s="97">
        <v>0</v>
      </c>
      <c r="AD83" s="97">
        <v>0</v>
      </c>
      <c r="AE83" s="97">
        <v>0</v>
      </c>
      <c r="AF83" s="97">
        <v>0</v>
      </c>
      <c r="AG83" s="97">
        <v>0</v>
      </c>
      <c r="AH83" s="97">
        <v>0</v>
      </c>
      <c r="AI83" s="97">
        <v>0</v>
      </c>
      <c r="AJ83" s="97">
        <v>0</v>
      </c>
    </row>
    <row r="84" spans="2:41" x14ac:dyDescent="0.25">
      <c r="B84" s="205"/>
      <c r="D84" s="201"/>
      <c r="E84" s="92" t="s">
        <v>73</v>
      </c>
      <c r="F84" s="91" t="s">
        <v>143</v>
      </c>
      <c r="G84" s="97">
        <v>0</v>
      </c>
      <c r="H84" s="97">
        <v>0</v>
      </c>
      <c r="I84" s="97">
        <v>0</v>
      </c>
      <c r="J84" s="97">
        <v>0</v>
      </c>
      <c r="K84" s="97">
        <v>0</v>
      </c>
      <c r="L84" s="97">
        <v>0</v>
      </c>
      <c r="M84" s="97">
        <v>0</v>
      </c>
      <c r="N84" s="97">
        <v>0</v>
      </c>
      <c r="O84" s="97">
        <v>0</v>
      </c>
      <c r="P84" s="97">
        <v>0</v>
      </c>
      <c r="Q84" s="97">
        <v>0</v>
      </c>
      <c r="R84" s="97">
        <v>0</v>
      </c>
      <c r="S84" s="97">
        <v>0</v>
      </c>
      <c r="T84" s="97">
        <v>0</v>
      </c>
      <c r="U84" s="97">
        <v>0</v>
      </c>
      <c r="V84" s="97">
        <v>0</v>
      </c>
      <c r="W84" s="97">
        <v>0</v>
      </c>
      <c r="X84" s="97">
        <v>0</v>
      </c>
      <c r="Y84" s="97">
        <v>0</v>
      </c>
      <c r="Z84" s="97">
        <v>0</v>
      </c>
      <c r="AA84" s="97">
        <v>0</v>
      </c>
      <c r="AB84" s="97">
        <v>0</v>
      </c>
      <c r="AC84" s="97">
        <v>0</v>
      </c>
      <c r="AD84" s="97">
        <v>0</v>
      </c>
      <c r="AE84" s="97">
        <v>0</v>
      </c>
      <c r="AF84" s="97">
        <v>0</v>
      </c>
      <c r="AG84" s="97">
        <v>0</v>
      </c>
      <c r="AH84" s="97">
        <v>0</v>
      </c>
      <c r="AI84" s="97">
        <v>0</v>
      </c>
      <c r="AJ84" s="97">
        <v>0</v>
      </c>
      <c r="AK84" s="96"/>
      <c r="AL84" s="96"/>
    </row>
    <row r="85" spans="2:41" x14ac:dyDescent="0.25">
      <c r="B85" s="205"/>
      <c r="D85" s="201"/>
      <c r="E85" s="92" t="s">
        <v>179</v>
      </c>
      <c r="F85" s="91" t="s">
        <v>177</v>
      </c>
      <c r="G85" s="97">
        <v>0</v>
      </c>
      <c r="H85" s="97">
        <v>0</v>
      </c>
      <c r="I85" s="97">
        <v>0</v>
      </c>
      <c r="J85" s="97">
        <v>0</v>
      </c>
      <c r="K85" s="97">
        <v>0</v>
      </c>
      <c r="L85" s="97">
        <v>0</v>
      </c>
      <c r="M85" s="97">
        <v>0</v>
      </c>
      <c r="N85" s="97">
        <v>0</v>
      </c>
      <c r="O85" s="97">
        <v>0</v>
      </c>
      <c r="P85" s="97">
        <v>0</v>
      </c>
      <c r="Q85" s="97">
        <v>0</v>
      </c>
      <c r="R85" s="97">
        <v>0</v>
      </c>
      <c r="S85" s="97">
        <v>0</v>
      </c>
      <c r="T85" s="97">
        <v>0</v>
      </c>
      <c r="U85" s="97">
        <v>0</v>
      </c>
      <c r="V85" s="97">
        <v>0</v>
      </c>
      <c r="W85" s="97">
        <v>0</v>
      </c>
      <c r="X85" s="97">
        <v>0</v>
      </c>
      <c r="Y85" s="97">
        <v>0</v>
      </c>
      <c r="Z85" s="97">
        <v>0</v>
      </c>
      <c r="AA85" s="97">
        <v>0</v>
      </c>
      <c r="AB85" s="97">
        <v>0</v>
      </c>
      <c r="AC85" s="97">
        <v>0</v>
      </c>
      <c r="AD85" s="97">
        <v>0</v>
      </c>
      <c r="AE85" s="97">
        <v>0</v>
      </c>
      <c r="AF85" s="97">
        <v>0</v>
      </c>
      <c r="AG85" s="97">
        <v>0</v>
      </c>
      <c r="AH85" s="97">
        <v>0</v>
      </c>
      <c r="AI85" s="97">
        <v>0</v>
      </c>
      <c r="AJ85" s="97">
        <v>0</v>
      </c>
      <c r="AK85" s="96"/>
      <c r="AL85" s="96"/>
    </row>
    <row r="86" spans="2:41" x14ac:dyDescent="0.25">
      <c r="B86" s="205"/>
      <c r="D86" s="201"/>
      <c r="E86" s="92" t="s">
        <v>179</v>
      </c>
      <c r="F86" s="91" t="s">
        <v>176</v>
      </c>
      <c r="G86" s="97">
        <v>0</v>
      </c>
      <c r="H86" s="97">
        <v>0</v>
      </c>
      <c r="I86" s="97">
        <v>0</v>
      </c>
      <c r="J86" s="97">
        <v>0</v>
      </c>
      <c r="K86" s="97">
        <v>0</v>
      </c>
      <c r="L86" s="97">
        <v>0</v>
      </c>
      <c r="M86" s="97">
        <v>0</v>
      </c>
      <c r="N86" s="97">
        <v>0</v>
      </c>
      <c r="O86" s="97">
        <v>0</v>
      </c>
      <c r="P86" s="97">
        <v>0</v>
      </c>
      <c r="Q86" s="97">
        <v>0</v>
      </c>
      <c r="R86" s="97">
        <v>0</v>
      </c>
      <c r="S86" s="97">
        <v>0</v>
      </c>
      <c r="T86" s="97">
        <v>0</v>
      </c>
      <c r="U86" s="97">
        <v>0</v>
      </c>
      <c r="V86" s="97">
        <v>0</v>
      </c>
      <c r="W86" s="97">
        <v>0</v>
      </c>
      <c r="X86" s="97">
        <v>0</v>
      </c>
      <c r="Y86" s="97">
        <v>0</v>
      </c>
      <c r="Z86" s="97">
        <v>0</v>
      </c>
      <c r="AA86" s="97">
        <v>0</v>
      </c>
      <c r="AB86" s="97">
        <v>0</v>
      </c>
      <c r="AC86" s="97">
        <v>0</v>
      </c>
      <c r="AD86" s="97">
        <v>0</v>
      </c>
      <c r="AE86" s="97">
        <v>0</v>
      </c>
      <c r="AF86" s="97">
        <v>0</v>
      </c>
      <c r="AG86" s="97">
        <v>0</v>
      </c>
      <c r="AH86" s="97">
        <v>0</v>
      </c>
      <c r="AI86" s="97">
        <v>0</v>
      </c>
      <c r="AJ86" s="97">
        <v>0</v>
      </c>
      <c r="AK86" s="96"/>
      <c r="AL86" s="96"/>
    </row>
    <row r="87" spans="2:41" x14ac:dyDescent="0.25">
      <c r="B87" s="205"/>
      <c r="D87" s="201"/>
      <c r="E87" s="92" t="s">
        <v>179</v>
      </c>
      <c r="F87" s="91" t="s">
        <v>143</v>
      </c>
      <c r="G87" s="97">
        <v>0</v>
      </c>
      <c r="H87" s="97">
        <v>0</v>
      </c>
      <c r="I87" s="97">
        <v>0</v>
      </c>
      <c r="J87" s="97">
        <v>0</v>
      </c>
      <c r="K87" s="97">
        <v>0</v>
      </c>
      <c r="L87" s="97">
        <v>0</v>
      </c>
      <c r="M87" s="97">
        <v>0</v>
      </c>
      <c r="N87" s="97">
        <v>0</v>
      </c>
      <c r="O87" s="97">
        <v>0</v>
      </c>
      <c r="P87" s="97">
        <v>0</v>
      </c>
      <c r="Q87" s="97">
        <v>0</v>
      </c>
      <c r="R87" s="97">
        <v>0</v>
      </c>
      <c r="S87" s="97">
        <v>0</v>
      </c>
      <c r="T87" s="97">
        <v>0</v>
      </c>
      <c r="U87" s="97">
        <v>0</v>
      </c>
      <c r="V87" s="97">
        <v>0</v>
      </c>
      <c r="W87" s="97">
        <v>0</v>
      </c>
      <c r="X87" s="97">
        <v>0</v>
      </c>
      <c r="Y87" s="97">
        <v>0</v>
      </c>
      <c r="Z87" s="97">
        <v>0</v>
      </c>
      <c r="AA87" s="97">
        <v>0</v>
      </c>
      <c r="AB87" s="97">
        <v>0</v>
      </c>
      <c r="AC87" s="97">
        <v>0</v>
      </c>
      <c r="AD87" s="97">
        <v>0</v>
      </c>
      <c r="AE87" s="97">
        <v>0</v>
      </c>
      <c r="AF87" s="97">
        <v>0</v>
      </c>
      <c r="AG87" s="97">
        <v>0</v>
      </c>
      <c r="AH87" s="97">
        <v>0</v>
      </c>
      <c r="AI87" s="97">
        <v>0</v>
      </c>
      <c r="AJ87" s="97">
        <v>0</v>
      </c>
      <c r="AK87" s="96"/>
      <c r="AL87" s="96"/>
    </row>
    <row r="88" spans="2:41" x14ac:dyDescent="0.25">
      <c r="B88" s="205"/>
      <c r="D88" s="201"/>
      <c r="E88" s="92" t="s">
        <v>178</v>
      </c>
      <c r="F88" s="91" t="s">
        <v>177</v>
      </c>
      <c r="G88" s="97">
        <v>0</v>
      </c>
      <c r="H88" s="97">
        <v>0</v>
      </c>
      <c r="I88" s="97">
        <v>0</v>
      </c>
      <c r="J88" s="97">
        <v>0</v>
      </c>
      <c r="K88" s="97">
        <v>0</v>
      </c>
      <c r="L88" s="97">
        <v>0</v>
      </c>
      <c r="M88" s="97">
        <v>0</v>
      </c>
      <c r="N88" s="97">
        <v>0</v>
      </c>
      <c r="O88" s="97">
        <v>0</v>
      </c>
      <c r="P88" s="97">
        <v>0</v>
      </c>
      <c r="Q88" s="97">
        <v>0</v>
      </c>
      <c r="R88" s="97">
        <v>0</v>
      </c>
      <c r="S88" s="97">
        <v>0</v>
      </c>
      <c r="T88" s="97">
        <v>0</v>
      </c>
      <c r="U88" s="97">
        <v>0</v>
      </c>
      <c r="V88" s="97">
        <v>0</v>
      </c>
      <c r="W88" s="97">
        <v>0</v>
      </c>
      <c r="X88" s="97">
        <v>0</v>
      </c>
      <c r="Y88" s="97">
        <v>0</v>
      </c>
      <c r="Z88" s="97">
        <v>0</v>
      </c>
      <c r="AA88" s="97">
        <v>0</v>
      </c>
      <c r="AB88" s="97">
        <v>0</v>
      </c>
      <c r="AC88" s="97">
        <v>0</v>
      </c>
      <c r="AD88" s="97">
        <v>0</v>
      </c>
      <c r="AE88" s="97">
        <v>0</v>
      </c>
      <c r="AF88" s="97">
        <v>0</v>
      </c>
      <c r="AG88" s="97">
        <v>0</v>
      </c>
      <c r="AH88" s="97">
        <v>0</v>
      </c>
      <c r="AI88" s="97">
        <v>0</v>
      </c>
      <c r="AJ88" s="97">
        <v>0</v>
      </c>
      <c r="AK88" s="96"/>
      <c r="AL88" s="96"/>
    </row>
    <row r="89" spans="2:41" x14ac:dyDescent="0.25">
      <c r="B89" s="205"/>
      <c r="D89" s="201"/>
      <c r="E89" s="92" t="s">
        <v>178</v>
      </c>
      <c r="F89" s="91" t="s">
        <v>176</v>
      </c>
      <c r="G89" s="97">
        <v>0</v>
      </c>
      <c r="H89" s="97">
        <v>0</v>
      </c>
      <c r="I89" s="97">
        <v>0</v>
      </c>
      <c r="J89" s="97">
        <v>0</v>
      </c>
      <c r="K89" s="97">
        <v>0</v>
      </c>
      <c r="L89" s="97">
        <v>0</v>
      </c>
      <c r="M89" s="97">
        <v>0</v>
      </c>
      <c r="N89" s="97">
        <v>0</v>
      </c>
      <c r="O89" s="97">
        <v>0</v>
      </c>
      <c r="P89" s="97">
        <v>0</v>
      </c>
      <c r="Q89" s="97">
        <v>0</v>
      </c>
      <c r="R89" s="97">
        <v>0</v>
      </c>
      <c r="S89" s="97">
        <v>0</v>
      </c>
      <c r="T89" s="97">
        <v>0</v>
      </c>
      <c r="U89" s="97">
        <v>0</v>
      </c>
      <c r="V89" s="97">
        <v>0</v>
      </c>
      <c r="W89" s="97">
        <v>0</v>
      </c>
      <c r="X89" s="97">
        <v>0</v>
      </c>
      <c r="Y89" s="97">
        <v>0</v>
      </c>
      <c r="Z89" s="97">
        <v>0</v>
      </c>
      <c r="AA89" s="97">
        <v>0</v>
      </c>
      <c r="AB89" s="97">
        <v>0</v>
      </c>
      <c r="AC89" s="97">
        <v>0</v>
      </c>
      <c r="AD89" s="97">
        <v>0</v>
      </c>
      <c r="AE89" s="97">
        <v>0</v>
      </c>
      <c r="AF89" s="97">
        <v>0</v>
      </c>
      <c r="AG89" s="97">
        <v>0</v>
      </c>
      <c r="AH89" s="97">
        <v>0</v>
      </c>
      <c r="AI89" s="97">
        <v>0</v>
      </c>
      <c r="AJ89" s="97">
        <v>0</v>
      </c>
      <c r="AK89" s="96"/>
      <c r="AL89" s="96"/>
    </row>
    <row r="90" spans="2:41" x14ac:dyDescent="0.25">
      <c r="B90" s="205"/>
      <c r="D90" s="201"/>
      <c r="E90" s="92" t="s">
        <v>178</v>
      </c>
      <c r="F90" s="91" t="s">
        <v>143</v>
      </c>
      <c r="G90" s="97">
        <v>0</v>
      </c>
      <c r="H90" s="97">
        <v>0</v>
      </c>
      <c r="I90" s="97">
        <v>0</v>
      </c>
      <c r="J90" s="97">
        <v>0</v>
      </c>
      <c r="K90" s="97">
        <v>0</v>
      </c>
      <c r="L90" s="97">
        <v>0</v>
      </c>
      <c r="M90" s="97">
        <v>0</v>
      </c>
      <c r="N90" s="97">
        <v>0</v>
      </c>
      <c r="O90" s="97">
        <v>0</v>
      </c>
      <c r="P90" s="97">
        <v>0</v>
      </c>
      <c r="Q90" s="97">
        <v>0</v>
      </c>
      <c r="R90" s="97">
        <v>0</v>
      </c>
      <c r="S90" s="97">
        <v>0</v>
      </c>
      <c r="T90" s="97">
        <v>0</v>
      </c>
      <c r="U90" s="97">
        <v>0</v>
      </c>
      <c r="V90" s="97">
        <v>0</v>
      </c>
      <c r="W90" s="97">
        <v>0</v>
      </c>
      <c r="X90" s="97">
        <v>0</v>
      </c>
      <c r="Y90" s="97">
        <v>0</v>
      </c>
      <c r="Z90" s="97">
        <v>0</v>
      </c>
      <c r="AA90" s="97">
        <v>0</v>
      </c>
      <c r="AB90" s="97">
        <v>0</v>
      </c>
      <c r="AC90" s="97">
        <v>0</v>
      </c>
      <c r="AD90" s="97">
        <v>0</v>
      </c>
      <c r="AE90" s="97">
        <v>0</v>
      </c>
      <c r="AF90" s="97">
        <v>0</v>
      </c>
      <c r="AG90" s="97">
        <v>0</v>
      </c>
      <c r="AH90" s="97">
        <v>0</v>
      </c>
      <c r="AI90" s="97">
        <v>0</v>
      </c>
      <c r="AJ90" s="97">
        <v>0</v>
      </c>
      <c r="AK90" s="96"/>
      <c r="AL90" s="96"/>
    </row>
    <row r="91" spans="2:41" x14ac:dyDescent="0.25">
      <c r="B91" s="205"/>
      <c r="D91" s="201"/>
      <c r="E91" s="92" t="s">
        <v>74</v>
      </c>
      <c r="F91" s="91" t="s">
        <v>177</v>
      </c>
      <c r="G91" s="97">
        <v>0</v>
      </c>
      <c r="H91" s="97">
        <v>0</v>
      </c>
      <c r="I91" s="97">
        <v>0</v>
      </c>
      <c r="J91" s="97">
        <v>0</v>
      </c>
      <c r="K91" s="97">
        <v>0</v>
      </c>
      <c r="L91" s="97">
        <v>0</v>
      </c>
      <c r="M91" s="97">
        <v>0</v>
      </c>
      <c r="N91" s="97">
        <v>0</v>
      </c>
      <c r="O91" s="97">
        <v>0</v>
      </c>
      <c r="P91" s="97">
        <v>0</v>
      </c>
      <c r="Q91" s="97">
        <v>0</v>
      </c>
      <c r="R91" s="97">
        <v>0</v>
      </c>
      <c r="S91" s="97">
        <v>0</v>
      </c>
      <c r="T91" s="97">
        <v>0</v>
      </c>
      <c r="U91" s="97">
        <v>0</v>
      </c>
      <c r="V91" s="97">
        <v>0</v>
      </c>
      <c r="W91" s="97">
        <v>0</v>
      </c>
      <c r="X91" s="97">
        <v>0</v>
      </c>
      <c r="Y91" s="97">
        <v>0</v>
      </c>
      <c r="Z91" s="97">
        <v>0</v>
      </c>
      <c r="AA91" s="97">
        <v>0</v>
      </c>
      <c r="AB91" s="97">
        <v>0</v>
      </c>
      <c r="AC91" s="97">
        <v>0</v>
      </c>
      <c r="AD91" s="97">
        <v>0</v>
      </c>
      <c r="AE91" s="97">
        <v>0</v>
      </c>
      <c r="AF91" s="97">
        <v>0</v>
      </c>
      <c r="AG91" s="97">
        <v>0</v>
      </c>
      <c r="AH91" s="97">
        <v>0</v>
      </c>
      <c r="AI91" s="97">
        <v>0</v>
      </c>
      <c r="AJ91" s="97">
        <v>0</v>
      </c>
      <c r="AK91" s="96"/>
      <c r="AL91" s="96"/>
    </row>
    <row r="92" spans="2:41" x14ac:dyDescent="0.25">
      <c r="B92" s="205"/>
      <c r="D92" s="201"/>
      <c r="E92" s="92" t="s">
        <v>74</v>
      </c>
      <c r="F92" s="91" t="s">
        <v>176</v>
      </c>
      <c r="G92" s="97">
        <v>0</v>
      </c>
      <c r="H92" s="97">
        <v>0</v>
      </c>
      <c r="I92" s="97">
        <v>0</v>
      </c>
      <c r="J92" s="97">
        <v>0</v>
      </c>
      <c r="K92" s="97">
        <v>0</v>
      </c>
      <c r="L92" s="97">
        <v>0</v>
      </c>
      <c r="M92" s="97">
        <v>0</v>
      </c>
      <c r="N92" s="97">
        <v>0</v>
      </c>
      <c r="O92" s="97">
        <v>0</v>
      </c>
      <c r="P92" s="97">
        <v>0</v>
      </c>
      <c r="Q92" s="97">
        <v>0</v>
      </c>
      <c r="R92" s="97">
        <v>0</v>
      </c>
      <c r="S92" s="97">
        <v>0</v>
      </c>
      <c r="T92" s="97">
        <v>0</v>
      </c>
      <c r="U92" s="97">
        <v>0</v>
      </c>
      <c r="V92" s="97">
        <v>0</v>
      </c>
      <c r="W92" s="97">
        <v>0</v>
      </c>
      <c r="X92" s="97">
        <v>0</v>
      </c>
      <c r="Y92" s="97">
        <v>0</v>
      </c>
      <c r="Z92" s="97">
        <v>0</v>
      </c>
      <c r="AA92" s="97">
        <v>0</v>
      </c>
      <c r="AB92" s="97">
        <v>0</v>
      </c>
      <c r="AC92" s="97">
        <v>0</v>
      </c>
      <c r="AD92" s="97">
        <v>0</v>
      </c>
      <c r="AE92" s="97">
        <v>0</v>
      </c>
      <c r="AF92" s="97">
        <v>0</v>
      </c>
      <c r="AG92" s="97">
        <v>0</v>
      </c>
      <c r="AH92" s="97">
        <v>0</v>
      </c>
      <c r="AI92" s="97">
        <v>0</v>
      </c>
      <c r="AJ92" s="97">
        <v>0</v>
      </c>
      <c r="AK92" s="96"/>
      <c r="AL92" s="96"/>
    </row>
    <row r="93" spans="2:41" x14ac:dyDescent="0.25">
      <c r="B93" s="205"/>
      <c r="D93" s="201"/>
      <c r="E93" s="92" t="s">
        <v>74</v>
      </c>
      <c r="F93" s="91" t="s">
        <v>143</v>
      </c>
      <c r="G93" s="97">
        <v>0</v>
      </c>
      <c r="H93" s="97">
        <v>0</v>
      </c>
      <c r="I93" s="97">
        <v>0</v>
      </c>
      <c r="J93" s="97">
        <v>0</v>
      </c>
      <c r="K93" s="97">
        <v>0</v>
      </c>
      <c r="L93" s="97">
        <v>0</v>
      </c>
      <c r="M93" s="97">
        <v>0</v>
      </c>
      <c r="N93" s="97">
        <v>0</v>
      </c>
      <c r="O93" s="97">
        <v>0</v>
      </c>
      <c r="P93" s="97">
        <v>0</v>
      </c>
      <c r="Q93" s="97">
        <v>0</v>
      </c>
      <c r="R93" s="97">
        <v>0</v>
      </c>
      <c r="S93" s="97">
        <v>0</v>
      </c>
      <c r="T93" s="97">
        <v>0</v>
      </c>
      <c r="U93" s="97">
        <v>0</v>
      </c>
      <c r="V93" s="97">
        <v>0</v>
      </c>
      <c r="W93" s="97">
        <v>0</v>
      </c>
      <c r="X93" s="97">
        <v>0</v>
      </c>
      <c r="Y93" s="97">
        <v>0</v>
      </c>
      <c r="Z93" s="97">
        <v>0</v>
      </c>
      <c r="AA93" s="97">
        <v>0</v>
      </c>
      <c r="AB93" s="97">
        <v>0</v>
      </c>
      <c r="AC93" s="97">
        <v>0</v>
      </c>
      <c r="AD93" s="97">
        <v>0</v>
      </c>
      <c r="AE93" s="97">
        <v>0</v>
      </c>
      <c r="AF93" s="97">
        <v>0</v>
      </c>
      <c r="AG93" s="97">
        <v>0</v>
      </c>
      <c r="AH93" s="97">
        <v>0</v>
      </c>
      <c r="AI93" s="97">
        <v>0</v>
      </c>
      <c r="AJ93" s="97">
        <v>0</v>
      </c>
      <c r="AK93" s="96"/>
      <c r="AL93" s="96"/>
    </row>
    <row r="94" spans="2:41" x14ac:dyDescent="0.25">
      <c r="B94" s="205"/>
    </row>
    <row r="95" spans="2:41" ht="15" customHeight="1" x14ac:dyDescent="0.25">
      <c r="B95" s="205"/>
      <c r="G95" s="1">
        <v>2021</v>
      </c>
      <c r="H95" s="1">
        <v>2022</v>
      </c>
      <c r="I95" s="1">
        <v>2023</v>
      </c>
      <c r="J95" s="1">
        <v>2024</v>
      </c>
      <c r="K95" s="1">
        <v>2025</v>
      </c>
      <c r="L95" s="1">
        <v>2026</v>
      </c>
      <c r="M95" s="1">
        <v>2027</v>
      </c>
      <c r="N95" s="1">
        <v>2028</v>
      </c>
      <c r="O95" s="1">
        <v>2029</v>
      </c>
      <c r="P95" s="1">
        <v>2030</v>
      </c>
      <c r="Q95" s="1">
        <v>2031</v>
      </c>
      <c r="R95" s="1">
        <v>2032</v>
      </c>
      <c r="S95" s="1">
        <v>2033</v>
      </c>
      <c r="T95" s="1">
        <v>2034</v>
      </c>
      <c r="U95" s="1">
        <v>2035</v>
      </c>
      <c r="V95" s="1">
        <v>2036</v>
      </c>
      <c r="W95" s="1">
        <v>2037</v>
      </c>
      <c r="X95" s="1">
        <v>2038</v>
      </c>
      <c r="Y95" s="1">
        <v>2039</v>
      </c>
      <c r="Z95" s="1">
        <v>2040</v>
      </c>
      <c r="AA95" s="1">
        <v>2041</v>
      </c>
      <c r="AB95" s="1">
        <v>2042</v>
      </c>
      <c r="AC95" s="1">
        <v>2043</v>
      </c>
      <c r="AD95" s="1">
        <v>2044</v>
      </c>
      <c r="AE95" s="1">
        <v>2045</v>
      </c>
      <c r="AF95" s="1">
        <v>2046</v>
      </c>
      <c r="AG95" s="1">
        <v>2047</v>
      </c>
      <c r="AH95" s="1">
        <v>2048</v>
      </c>
      <c r="AI95" s="1">
        <v>2049</v>
      </c>
      <c r="AJ95" s="1">
        <v>2050</v>
      </c>
    </row>
    <row r="96" spans="2:41" x14ac:dyDescent="0.25">
      <c r="B96" s="205"/>
      <c r="D96" s="199" t="s">
        <v>182</v>
      </c>
      <c r="E96" s="92" t="s">
        <v>180</v>
      </c>
      <c r="F96" s="91" t="s">
        <v>177</v>
      </c>
      <c r="G96" s="90">
        <v>0.85</v>
      </c>
      <c r="H96" s="90">
        <v>0.85</v>
      </c>
      <c r="I96" s="90">
        <v>0.85</v>
      </c>
      <c r="J96" s="90">
        <v>0.85</v>
      </c>
      <c r="K96" s="90">
        <v>0.85</v>
      </c>
      <c r="L96" s="90">
        <v>0.85</v>
      </c>
      <c r="M96" s="90">
        <v>0.85</v>
      </c>
      <c r="N96" s="90">
        <v>0.85</v>
      </c>
      <c r="O96" s="90">
        <v>0.85</v>
      </c>
      <c r="P96" s="90">
        <v>0.85</v>
      </c>
      <c r="Q96" s="90">
        <v>0.85</v>
      </c>
      <c r="R96" s="90">
        <v>0.85</v>
      </c>
      <c r="S96" s="90">
        <v>0.85</v>
      </c>
      <c r="T96" s="90">
        <v>0.85</v>
      </c>
      <c r="U96" s="90">
        <v>0.85</v>
      </c>
      <c r="V96" s="90">
        <v>0.85</v>
      </c>
      <c r="W96" s="90">
        <v>0.85</v>
      </c>
      <c r="X96" s="90">
        <v>0.85</v>
      </c>
      <c r="Y96" s="90">
        <v>0.85</v>
      </c>
      <c r="Z96" s="90">
        <v>0.85</v>
      </c>
      <c r="AA96" s="90">
        <v>0.85</v>
      </c>
      <c r="AB96" s="90">
        <v>0.85</v>
      </c>
      <c r="AC96" s="90">
        <v>0.85</v>
      </c>
      <c r="AD96" s="90">
        <v>0.85</v>
      </c>
      <c r="AE96" s="90">
        <v>0.85</v>
      </c>
      <c r="AF96" s="90">
        <v>0.85</v>
      </c>
      <c r="AG96" s="90">
        <v>0.85</v>
      </c>
      <c r="AH96" s="90">
        <v>0.85</v>
      </c>
      <c r="AI96" s="90">
        <v>0.85</v>
      </c>
      <c r="AJ96" s="90">
        <v>0.85</v>
      </c>
    </row>
    <row r="97" spans="2:36" x14ac:dyDescent="0.25">
      <c r="B97" s="205"/>
      <c r="D97" s="200"/>
      <c r="E97" s="95" t="s">
        <v>180</v>
      </c>
      <c r="F97" s="91" t="s">
        <v>176</v>
      </c>
      <c r="G97" s="90">
        <v>0.85</v>
      </c>
      <c r="H97" s="90">
        <v>0.85</v>
      </c>
      <c r="I97" s="90">
        <v>0.85</v>
      </c>
      <c r="J97" s="90">
        <v>0.85</v>
      </c>
      <c r="K97" s="90">
        <v>0.85</v>
      </c>
      <c r="L97" s="90">
        <v>0.85</v>
      </c>
      <c r="M97" s="90">
        <v>0.85</v>
      </c>
      <c r="N97" s="90">
        <v>0.85</v>
      </c>
      <c r="O97" s="90">
        <v>0.85</v>
      </c>
      <c r="P97" s="90">
        <v>0.85</v>
      </c>
      <c r="Q97" s="90">
        <v>0.85</v>
      </c>
      <c r="R97" s="90">
        <v>0.85</v>
      </c>
      <c r="S97" s="90">
        <v>0.85</v>
      </c>
      <c r="T97" s="90">
        <v>0.85</v>
      </c>
      <c r="U97" s="90">
        <v>0.85</v>
      </c>
      <c r="V97" s="90">
        <v>0.85</v>
      </c>
      <c r="W97" s="90">
        <v>0.85</v>
      </c>
      <c r="X97" s="90">
        <v>0.85</v>
      </c>
      <c r="Y97" s="90">
        <v>0.85</v>
      </c>
      <c r="Z97" s="90">
        <v>0.85</v>
      </c>
      <c r="AA97" s="90">
        <v>0.85</v>
      </c>
      <c r="AB97" s="90">
        <v>0.85</v>
      </c>
      <c r="AC97" s="90">
        <v>0.85</v>
      </c>
      <c r="AD97" s="90">
        <v>0.85</v>
      </c>
      <c r="AE97" s="90">
        <v>0.85</v>
      </c>
      <c r="AF97" s="90">
        <v>0.85</v>
      </c>
      <c r="AG97" s="90">
        <v>0.85</v>
      </c>
      <c r="AH97" s="90">
        <v>0.85</v>
      </c>
      <c r="AI97" s="90">
        <v>0.85</v>
      </c>
      <c r="AJ97" s="90">
        <v>0.85</v>
      </c>
    </row>
    <row r="98" spans="2:36" x14ac:dyDescent="0.25">
      <c r="B98" s="205"/>
      <c r="D98" s="200"/>
      <c r="E98" s="94" t="s">
        <v>180</v>
      </c>
      <c r="F98" s="91" t="s">
        <v>143</v>
      </c>
      <c r="G98" s="90">
        <v>0.85</v>
      </c>
      <c r="H98" s="90">
        <v>0.85</v>
      </c>
      <c r="I98" s="90">
        <v>0.85</v>
      </c>
      <c r="J98" s="90">
        <v>0.85</v>
      </c>
      <c r="K98" s="90">
        <v>0.85</v>
      </c>
      <c r="L98" s="90">
        <v>0.85</v>
      </c>
      <c r="M98" s="90">
        <v>0.85</v>
      </c>
      <c r="N98" s="90">
        <v>0.85</v>
      </c>
      <c r="O98" s="90">
        <v>0.85</v>
      </c>
      <c r="P98" s="90">
        <v>0.85</v>
      </c>
      <c r="Q98" s="90">
        <v>0.85</v>
      </c>
      <c r="R98" s="90">
        <v>0.85</v>
      </c>
      <c r="S98" s="90">
        <v>0.85</v>
      </c>
      <c r="T98" s="90">
        <v>0.85</v>
      </c>
      <c r="U98" s="90">
        <v>0.85</v>
      </c>
      <c r="V98" s="90">
        <v>0.85</v>
      </c>
      <c r="W98" s="90">
        <v>0.85</v>
      </c>
      <c r="X98" s="90">
        <v>0.85</v>
      </c>
      <c r="Y98" s="90">
        <v>0.85</v>
      </c>
      <c r="Z98" s="90">
        <v>0.85</v>
      </c>
      <c r="AA98" s="90">
        <v>0.85</v>
      </c>
      <c r="AB98" s="90">
        <v>0.85</v>
      </c>
      <c r="AC98" s="90">
        <v>0.85</v>
      </c>
      <c r="AD98" s="90">
        <v>0.85</v>
      </c>
      <c r="AE98" s="90">
        <v>0.85</v>
      </c>
      <c r="AF98" s="90">
        <v>0.85</v>
      </c>
      <c r="AG98" s="90">
        <v>0.85</v>
      </c>
      <c r="AH98" s="90">
        <v>0.85</v>
      </c>
      <c r="AI98" s="90">
        <v>0.85</v>
      </c>
      <c r="AJ98" s="90">
        <v>0.85</v>
      </c>
    </row>
    <row r="99" spans="2:36" x14ac:dyDescent="0.25">
      <c r="B99" s="205"/>
      <c r="D99" s="201"/>
      <c r="E99" s="92" t="s">
        <v>73</v>
      </c>
      <c r="F99" s="91" t="s">
        <v>177</v>
      </c>
      <c r="G99" s="90">
        <v>0.85</v>
      </c>
      <c r="H99" s="90">
        <v>0.85</v>
      </c>
      <c r="I99" s="90">
        <v>0.85</v>
      </c>
      <c r="J99" s="90">
        <v>0.85</v>
      </c>
      <c r="K99" s="90">
        <v>0.85</v>
      </c>
      <c r="L99" s="90">
        <v>0.85</v>
      </c>
      <c r="M99" s="90">
        <v>0.85</v>
      </c>
      <c r="N99" s="90">
        <v>0.85</v>
      </c>
      <c r="O99" s="90">
        <v>0.85</v>
      </c>
      <c r="P99" s="90">
        <v>0.85</v>
      </c>
      <c r="Q99" s="90">
        <v>0.85</v>
      </c>
      <c r="R99" s="90">
        <v>0.85</v>
      </c>
      <c r="S99" s="90">
        <v>0.85</v>
      </c>
      <c r="T99" s="90">
        <v>0.85</v>
      </c>
      <c r="U99" s="90">
        <v>0.85</v>
      </c>
      <c r="V99" s="90">
        <v>0.85</v>
      </c>
      <c r="W99" s="90">
        <v>0.85</v>
      </c>
      <c r="X99" s="90">
        <v>0.85</v>
      </c>
      <c r="Y99" s="90">
        <v>0.85</v>
      </c>
      <c r="Z99" s="90">
        <v>0.85</v>
      </c>
      <c r="AA99" s="90">
        <v>0.85</v>
      </c>
      <c r="AB99" s="90">
        <v>0.85</v>
      </c>
      <c r="AC99" s="90">
        <v>0.85</v>
      </c>
      <c r="AD99" s="90">
        <v>0.85</v>
      </c>
      <c r="AE99" s="90">
        <v>0.85</v>
      </c>
      <c r="AF99" s="90">
        <v>0.85</v>
      </c>
      <c r="AG99" s="90">
        <v>0.85</v>
      </c>
      <c r="AH99" s="90">
        <v>0.85</v>
      </c>
      <c r="AI99" s="90">
        <v>0.85</v>
      </c>
      <c r="AJ99" s="90">
        <v>0.85</v>
      </c>
    </row>
    <row r="100" spans="2:36" x14ac:dyDescent="0.25">
      <c r="B100" s="205"/>
      <c r="D100" s="201"/>
      <c r="E100" s="92" t="s">
        <v>73</v>
      </c>
      <c r="F100" s="91" t="s">
        <v>176</v>
      </c>
      <c r="G100" s="90">
        <v>0.85</v>
      </c>
      <c r="H100" s="90">
        <v>0.85</v>
      </c>
      <c r="I100" s="90">
        <v>0.85</v>
      </c>
      <c r="J100" s="90">
        <v>0.85</v>
      </c>
      <c r="K100" s="90">
        <v>0.85</v>
      </c>
      <c r="L100" s="90">
        <v>0.85</v>
      </c>
      <c r="M100" s="90">
        <v>0.85</v>
      </c>
      <c r="N100" s="90">
        <v>0.85</v>
      </c>
      <c r="O100" s="90">
        <v>0.85</v>
      </c>
      <c r="P100" s="90">
        <v>0.85</v>
      </c>
      <c r="Q100" s="90">
        <v>0.85</v>
      </c>
      <c r="R100" s="90">
        <v>0.85</v>
      </c>
      <c r="S100" s="90">
        <v>0.85</v>
      </c>
      <c r="T100" s="90">
        <v>0.85</v>
      </c>
      <c r="U100" s="90">
        <v>0.85</v>
      </c>
      <c r="V100" s="90">
        <v>0.85</v>
      </c>
      <c r="W100" s="90">
        <v>0.85</v>
      </c>
      <c r="X100" s="90">
        <v>0.85</v>
      </c>
      <c r="Y100" s="90">
        <v>0.85</v>
      </c>
      <c r="Z100" s="90">
        <v>0.85</v>
      </c>
      <c r="AA100" s="90">
        <v>0.85</v>
      </c>
      <c r="AB100" s="90">
        <v>0.85</v>
      </c>
      <c r="AC100" s="90">
        <v>0.85</v>
      </c>
      <c r="AD100" s="90">
        <v>0.85</v>
      </c>
      <c r="AE100" s="90">
        <v>0.85</v>
      </c>
      <c r="AF100" s="90">
        <v>0.85</v>
      </c>
      <c r="AG100" s="90">
        <v>0.85</v>
      </c>
      <c r="AH100" s="90">
        <v>0.85</v>
      </c>
      <c r="AI100" s="90">
        <v>0.85</v>
      </c>
      <c r="AJ100" s="90">
        <v>0.85</v>
      </c>
    </row>
    <row r="101" spans="2:36" x14ac:dyDescent="0.25">
      <c r="B101" s="205"/>
      <c r="D101" s="201"/>
      <c r="E101" s="92" t="s">
        <v>73</v>
      </c>
      <c r="F101" s="91" t="s">
        <v>143</v>
      </c>
      <c r="G101" s="90">
        <v>0.85</v>
      </c>
      <c r="H101" s="90">
        <v>0.85</v>
      </c>
      <c r="I101" s="90">
        <v>0.85</v>
      </c>
      <c r="J101" s="90">
        <v>0.85</v>
      </c>
      <c r="K101" s="90">
        <v>0.85</v>
      </c>
      <c r="L101" s="90">
        <v>0.85</v>
      </c>
      <c r="M101" s="90">
        <v>0.85</v>
      </c>
      <c r="N101" s="90">
        <v>0.85</v>
      </c>
      <c r="O101" s="90">
        <v>0.85</v>
      </c>
      <c r="P101" s="90">
        <v>0.85</v>
      </c>
      <c r="Q101" s="90">
        <v>0.85</v>
      </c>
      <c r="R101" s="90">
        <v>0.85</v>
      </c>
      <c r="S101" s="90">
        <v>0.85</v>
      </c>
      <c r="T101" s="90">
        <v>0.85</v>
      </c>
      <c r="U101" s="90">
        <v>0.85</v>
      </c>
      <c r="V101" s="90">
        <v>0.85</v>
      </c>
      <c r="W101" s="90">
        <v>0.85</v>
      </c>
      <c r="X101" s="90">
        <v>0.85</v>
      </c>
      <c r="Y101" s="90">
        <v>0.85</v>
      </c>
      <c r="Z101" s="90">
        <v>0.85</v>
      </c>
      <c r="AA101" s="90">
        <v>0.85</v>
      </c>
      <c r="AB101" s="90">
        <v>0.85</v>
      </c>
      <c r="AC101" s="90">
        <v>0.85</v>
      </c>
      <c r="AD101" s="90">
        <v>0.85</v>
      </c>
      <c r="AE101" s="90">
        <v>0.85</v>
      </c>
      <c r="AF101" s="90">
        <v>0.85</v>
      </c>
      <c r="AG101" s="90">
        <v>0.85</v>
      </c>
      <c r="AH101" s="90">
        <v>0.85</v>
      </c>
      <c r="AI101" s="90">
        <v>0.85</v>
      </c>
      <c r="AJ101" s="90">
        <v>0.85</v>
      </c>
    </row>
    <row r="102" spans="2:36" x14ac:dyDescent="0.25">
      <c r="B102" s="205"/>
      <c r="D102" s="201"/>
      <c r="E102" s="92" t="s">
        <v>179</v>
      </c>
      <c r="F102" s="91" t="s">
        <v>177</v>
      </c>
      <c r="G102" s="90">
        <v>0.85</v>
      </c>
      <c r="H102" s="90">
        <v>0.85</v>
      </c>
      <c r="I102" s="90">
        <v>0.85</v>
      </c>
      <c r="J102" s="90">
        <v>0.85</v>
      </c>
      <c r="K102" s="90">
        <v>0.85</v>
      </c>
      <c r="L102" s="90">
        <v>0.85</v>
      </c>
      <c r="M102" s="90">
        <v>0.85</v>
      </c>
      <c r="N102" s="90">
        <v>0.85</v>
      </c>
      <c r="O102" s="90">
        <v>0.85</v>
      </c>
      <c r="P102" s="90">
        <v>0.85</v>
      </c>
      <c r="Q102" s="90">
        <v>0.85</v>
      </c>
      <c r="R102" s="90">
        <v>0.85</v>
      </c>
      <c r="S102" s="90">
        <v>0.85</v>
      </c>
      <c r="T102" s="90">
        <v>0.85</v>
      </c>
      <c r="U102" s="90">
        <v>0.85</v>
      </c>
      <c r="V102" s="90">
        <v>0.85</v>
      </c>
      <c r="W102" s="90">
        <v>0.85</v>
      </c>
      <c r="X102" s="90">
        <v>0.85</v>
      </c>
      <c r="Y102" s="90">
        <v>0.85</v>
      </c>
      <c r="Z102" s="90">
        <v>0.85</v>
      </c>
      <c r="AA102" s="90">
        <v>0.85</v>
      </c>
      <c r="AB102" s="90">
        <v>0.85</v>
      </c>
      <c r="AC102" s="90">
        <v>0.85</v>
      </c>
      <c r="AD102" s="90">
        <v>0.85</v>
      </c>
      <c r="AE102" s="90">
        <v>0.85</v>
      </c>
      <c r="AF102" s="90">
        <v>0.85</v>
      </c>
      <c r="AG102" s="90">
        <v>0.85</v>
      </c>
      <c r="AH102" s="90">
        <v>0.85</v>
      </c>
      <c r="AI102" s="90">
        <v>0.85</v>
      </c>
      <c r="AJ102" s="90">
        <v>0.85</v>
      </c>
    </row>
    <row r="103" spans="2:36" x14ac:dyDescent="0.25">
      <c r="B103" s="205"/>
      <c r="D103" s="201"/>
      <c r="E103" s="92" t="s">
        <v>179</v>
      </c>
      <c r="F103" s="91" t="s">
        <v>176</v>
      </c>
      <c r="G103" s="90">
        <v>0.85</v>
      </c>
      <c r="H103" s="90">
        <v>0.85</v>
      </c>
      <c r="I103" s="90">
        <v>0.85</v>
      </c>
      <c r="J103" s="90">
        <v>0.85</v>
      </c>
      <c r="K103" s="90">
        <v>0.85</v>
      </c>
      <c r="L103" s="90">
        <v>0.85</v>
      </c>
      <c r="M103" s="90">
        <v>0.85</v>
      </c>
      <c r="N103" s="90">
        <v>0.85</v>
      </c>
      <c r="O103" s="90">
        <v>0.85</v>
      </c>
      <c r="P103" s="90">
        <v>0.85</v>
      </c>
      <c r="Q103" s="90">
        <v>0.85</v>
      </c>
      <c r="R103" s="90">
        <v>0.85</v>
      </c>
      <c r="S103" s="90">
        <v>0.85</v>
      </c>
      <c r="T103" s="90">
        <v>0.85</v>
      </c>
      <c r="U103" s="90">
        <v>0.85</v>
      </c>
      <c r="V103" s="90">
        <v>0.85</v>
      </c>
      <c r="W103" s="90">
        <v>0.85</v>
      </c>
      <c r="X103" s="90">
        <v>0.85</v>
      </c>
      <c r="Y103" s="90">
        <v>0.85</v>
      </c>
      <c r="Z103" s="90">
        <v>0.85</v>
      </c>
      <c r="AA103" s="90">
        <v>0.85</v>
      </c>
      <c r="AB103" s="90">
        <v>0.85</v>
      </c>
      <c r="AC103" s="90">
        <v>0.85</v>
      </c>
      <c r="AD103" s="90">
        <v>0.85</v>
      </c>
      <c r="AE103" s="90">
        <v>0.85</v>
      </c>
      <c r="AF103" s="90">
        <v>0.85</v>
      </c>
      <c r="AG103" s="90">
        <v>0.85</v>
      </c>
      <c r="AH103" s="90">
        <v>0.85</v>
      </c>
      <c r="AI103" s="90">
        <v>0.85</v>
      </c>
      <c r="AJ103" s="90">
        <v>0.85</v>
      </c>
    </row>
    <row r="104" spans="2:36" x14ac:dyDescent="0.25">
      <c r="B104" s="205"/>
      <c r="D104" s="201"/>
      <c r="E104" s="92" t="s">
        <v>179</v>
      </c>
      <c r="F104" s="91" t="s">
        <v>143</v>
      </c>
      <c r="G104" s="90">
        <v>0.85</v>
      </c>
      <c r="H104" s="90">
        <v>0.85</v>
      </c>
      <c r="I104" s="90">
        <v>0.85</v>
      </c>
      <c r="J104" s="90">
        <v>0.85</v>
      </c>
      <c r="K104" s="90">
        <v>0.85</v>
      </c>
      <c r="L104" s="90">
        <v>0.85</v>
      </c>
      <c r="M104" s="90">
        <v>0.85</v>
      </c>
      <c r="N104" s="90">
        <v>0.85</v>
      </c>
      <c r="O104" s="90">
        <v>0.85</v>
      </c>
      <c r="P104" s="90">
        <v>0.85</v>
      </c>
      <c r="Q104" s="90">
        <v>0.85</v>
      </c>
      <c r="R104" s="90">
        <v>0.85</v>
      </c>
      <c r="S104" s="90">
        <v>0.85</v>
      </c>
      <c r="T104" s="90">
        <v>0.85</v>
      </c>
      <c r="U104" s="90">
        <v>0.85</v>
      </c>
      <c r="V104" s="90">
        <v>0.85</v>
      </c>
      <c r="W104" s="90">
        <v>0.85</v>
      </c>
      <c r="X104" s="90">
        <v>0.85</v>
      </c>
      <c r="Y104" s="90">
        <v>0.85</v>
      </c>
      <c r="Z104" s="90">
        <v>0.85</v>
      </c>
      <c r="AA104" s="90">
        <v>0.85</v>
      </c>
      <c r="AB104" s="90">
        <v>0.85</v>
      </c>
      <c r="AC104" s="90">
        <v>0.85</v>
      </c>
      <c r="AD104" s="90">
        <v>0.85</v>
      </c>
      <c r="AE104" s="90">
        <v>0.85</v>
      </c>
      <c r="AF104" s="90">
        <v>0.85</v>
      </c>
      <c r="AG104" s="90">
        <v>0.85</v>
      </c>
      <c r="AH104" s="90">
        <v>0.85</v>
      </c>
      <c r="AI104" s="90">
        <v>0.85</v>
      </c>
      <c r="AJ104" s="90">
        <v>0.85</v>
      </c>
    </row>
    <row r="105" spans="2:36" x14ac:dyDescent="0.25">
      <c r="B105" s="205"/>
      <c r="D105" s="201"/>
      <c r="E105" s="92" t="s">
        <v>178</v>
      </c>
      <c r="F105" s="91" t="s">
        <v>177</v>
      </c>
      <c r="G105" s="90">
        <v>0.85</v>
      </c>
      <c r="H105" s="90">
        <v>0.85</v>
      </c>
      <c r="I105" s="90">
        <v>0.85</v>
      </c>
      <c r="J105" s="90">
        <v>0.85</v>
      </c>
      <c r="K105" s="90">
        <v>0.85</v>
      </c>
      <c r="L105" s="90">
        <v>0.85</v>
      </c>
      <c r="M105" s="90">
        <v>0.85</v>
      </c>
      <c r="N105" s="90">
        <v>0.85</v>
      </c>
      <c r="O105" s="90">
        <v>0.85</v>
      </c>
      <c r="P105" s="90">
        <v>0.85</v>
      </c>
      <c r="Q105" s="90">
        <v>0.85</v>
      </c>
      <c r="R105" s="90">
        <v>0.85</v>
      </c>
      <c r="S105" s="90">
        <v>0.85</v>
      </c>
      <c r="T105" s="90">
        <v>0.85</v>
      </c>
      <c r="U105" s="90">
        <v>0.85</v>
      </c>
      <c r="V105" s="90">
        <v>0.85</v>
      </c>
      <c r="W105" s="90">
        <v>0.85</v>
      </c>
      <c r="X105" s="90">
        <v>0.85</v>
      </c>
      <c r="Y105" s="90">
        <v>0.85</v>
      </c>
      <c r="Z105" s="90">
        <v>0.85</v>
      </c>
      <c r="AA105" s="90">
        <v>0.85</v>
      </c>
      <c r="AB105" s="90">
        <v>0.85</v>
      </c>
      <c r="AC105" s="90">
        <v>0.85</v>
      </c>
      <c r="AD105" s="90">
        <v>0.85</v>
      </c>
      <c r="AE105" s="90">
        <v>0.85</v>
      </c>
      <c r="AF105" s="90">
        <v>0.85</v>
      </c>
      <c r="AG105" s="90">
        <v>0.85</v>
      </c>
      <c r="AH105" s="90">
        <v>0.85</v>
      </c>
      <c r="AI105" s="90">
        <v>0.85</v>
      </c>
      <c r="AJ105" s="90">
        <v>0.85</v>
      </c>
    </row>
    <row r="106" spans="2:36" x14ac:dyDescent="0.25">
      <c r="B106" s="205"/>
      <c r="D106" s="201"/>
      <c r="E106" s="92" t="s">
        <v>178</v>
      </c>
      <c r="F106" s="91" t="s">
        <v>176</v>
      </c>
      <c r="G106" s="90">
        <v>0.85</v>
      </c>
      <c r="H106" s="90">
        <v>0.85</v>
      </c>
      <c r="I106" s="90">
        <v>0.85</v>
      </c>
      <c r="J106" s="90">
        <v>0.85</v>
      </c>
      <c r="K106" s="90">
        <v>0.85</v>
      </c>
      <c r="L106" s="90">
        <v>0.85</v>
      </c>
      <c r="M106" s="90">
        <v>0.85</v>
      </c>
      <c r="N106" s="90">
        <v>0.85</v>
      </c>
      <c r="O106" s="90">
        <v>0.85</v>
      </c>
      <c r="P106" s="90">
        <v>0.85</v>
      </c>
      <c r="Q106" s="90">
        <v>0.85</v>
      </c>
      <c r="R106" s="90">
        <v>0.85</v>
      </c>
      <c r="S106" s="90">
        <v>0.85</v>
      </c>
      <c r="T106" s="90">
        <v>0.85</v>
      </c>
      <c r="U106" s="90">
        <v>0.85</v>
      </c>
      <c r="V106" s="90">
        <v>0.85</v>
      </c>
      <c r="W106" s="90">
        <v>0.85</v>
      </c>
      <c r="X106" s="90">
        <v>0.85</v>
      </c>
      <c r="Y106" s="90">
        <v>0.85</v>
      </c>
      <c r="Z106" s="90">
        <v>0.85</v>
      </c>
      <c r="AA106" s="90">
        <v>0.85</v>
      </c>
      <c r="AB106" s="90">
        <v>0.85</v>
      </c>
      <c r="AC106" s="90">
        <v>0.85</v>
      </c>
      <c r="AD106" s="90">
        <v>0.85</v>
      </c>
      <c r="AE106" s="90">
        <v>0.85</v>
      </c>
      <c r="AF106" s="90">
        <v>0.85</v>
      </c>
      <c r="AG106" s="90">
        <v>0.85</v>
      </c>
      <c r="AH106" s="90">
        <v>0.85</v>
      </c>
      <c r="AI106" s="90">
        <v>0.85</v>
      </c>
      <c r="AJ106" s="90">
        <v>0.85</v>
      </c>
    </row>
    <row r="107" spans="2:36" x14ac:dyDescent="0.25">
      <c r="B107" s="205"/>
      <c r="D107" s="201"/>
      <c r="E107" s="92" t="s">
        <v>178</v>
      </c>
      <c r="F107" s="91" t="s">
        <v>143</v>
      </c>
      <c r="G107" s="90">
        <v>0.85</v>
      </c>
      <c r="H107" s="90">
        <v>0.85</v>
      </c>
      <c r="I107" s="90">
        <v>0.85</v>
      </c>
      <c r="J107" s="90">
        <v>0.85</v>
      </c>
      <c r="K107" s="90">
        <v>0.85</v>
      </c>
      <c r="L107" s="90">
        <v>0.85</v>
      </c>
      <c r="M107" s="90">
        <v>0.85</v>
      </c>
      <c r="N107" s="90">
        <v>0.85</v>
      </c>
      <c r="O107" s="90">
        <v>0.85</v>
      </c>
      <c r="P107" s="90">
        <v>0.85</v>
      </c>
      <c r="Q107" s="90">
        <v>0.85</v>
      </c>
      <c r="R107" s="90">
        <v>0.85</v>
      </c>
      <c r="S107" s="90">
        <v>0.85</v>
      </c>
      <c r="T107" s="90">
        <v>0.85</v>
      </c>
      <c r="U107" s="90">
        <v>0.85</v>
      </c>
      <c r="V107" s="90">
        <v>0.85</v>
      </c>
      <c r="W107" s="90">
        <v>0.85</v>
      </c>
      <c r="X107" s="90">
        <v>0.85</v>
      </c>
      <c r="Y107" s="90">
        <v>0.85</v>
      </c>
      <c r="Z107" s="90">
        <v>0.85</v>
      </c>
      <c r="AA107" s="90">
        <v>0.85</v>
      </c>
      <c r="AB107" s="90">
        <v>0.85</v>
      </c>
      <c r="AC107" s="90">
        <v>0.85</v>
      </c>
      <c r="AD107" s="90">
        <v>0.85</v>
      </c>
      <c r="AE107" s="90">
        <v>0.85</v>
      </c>
      <c r="AF107" s="90">
        <v>0.85</v>
      </c>
      <c r="AG107" s="90">
        <v>0.85</v>
      </c>
      <c r="AH107" s="90">
        <v>0.85</v>
      </c>
      <c r="AI107" s="90">
        <v>0.85</v>
      </c>
      <c r="AJ107" s="90">
        <v>0.85</v>
      </c>
    </row>
    <row r="108" spans="2:36" x14ac:dyDescent="0.25">
      <c r="B108" s="205"/>
      <c r="D108" s="201"/>
      <c r="E108" s="92" t="s">
        <v>74</v>
      </c>
      <c r="F108" s="91" t="s">
        <v>177</v>
      </c>
      <c r="G108" s="90">
        <v>0.85</v>
      </c>
      <c r="H108" s="90">
        <v>0.85</v>
      </c>
      <c r="I108" s="90">
        <v>0.85</v>
      </c>
      <c r="J108" s="90">
        <v>0.85</v>
      </c>
      <c r="K108" s="90">
        <v>0.85</v>
      </c>
      <c r="L108" s="90">
        <v>0.85</v>
      </c>
      <c r="M108" s="90">
        <v>0.85</v>
      </c>
      <c r="N108" s="90">
        <v>0.85</v>
      </c>
      <c r="O108" s="90">
        <v>0.85</v>
      </c>
      <c r="P108" s="90">
        <v>0.85</v>
      </c>
      <c r="Q108" s="90">
        <v>0.85</v>
      </c>
      <c r="R108" s="90">
        <v>0.85</v>
      </c>
      <c r="S108" s="90">
        <v>0.85</v>
      </c>
      <c r="T108" s="90">
        <v>0.85</v>
      </c>
      <c r="U108" s="90">
        <v>0.85</v>
      </c>
      <c r="V108" s="90">
        <v>0.85</v>
      </c>
      <c r="W108" s="90">
        <v>0.85</v>
      </c>
      <c r="X108" s="90">
        <v>0.85</v>
      </c>
      <c r="Y108" s="90">
        <v>0.85</v>
      </c>
      <c r="Z108" s="90">
        <v>0.85</v>
      </c>
      <c r="AA108" s="90">
        <v>0.85</v>
      </c>
      <c r="AB108" s="90">
        <v>0.85</v>
      </c>
      <c r="AC108" s="90">
        <v>0.85</v>
      </c>
      <c r="AD108" s="90">
        <v>0.85</v>
      </c>
      <c r="AE108" s="90">
        <v>0.85</v>
      </c>
      <c r="AF108" s="90">
        <v>0.85</v>
      </c>
      <c r="AG108" s="90">
        <v>0.85</v>
      </c>
      <c r="AH108" s="90">
        <v>0.85</v>
      </c>
      <c r="AI108" s="90">
        <v>0.85</v>
      </c>
      <c r="AJ108" s="90">
        <v>0.85</v>
      </c>
    </row>
    <row r="109" spans="2:36" x14ac:dyDescent="0.25">
      <c r="B109" s="205"/>
      <c r="D109" s="201"/>
      <c r="E109" s="92" t="s">
        <v>74</v>
      </c>
      <c r="F109" s="91" t="s">
        <v>176</v>
      </c>
      <c r="G109" s="90">
        <v>0.85</v>
      </c>
      <c r="H109" s="90">
        <v>0.85</v>
      </c>
      <c r="I109" s="90">
        <v>0.85</v>
      </c>
      <c r="J109" s="90">
        <v>0.85</v>
      </c>
      <c r="K109" s="90">
        <v>0.85</v>
      </c>
      <c r="L109" s="90">
        <v>0.85</v>
      </c>
      <c r="M109" s="90">
        <v>0.85</v>
      </c>
      <c r="N109" s="90">
        <v>0.85</v>
      </c>
      <c r="O109" s="90">
        <v>0.85</v>
      </c>
      <c r="P109" s="90">
        <v>0.85</v>
      </c>
      <c r="Q109" s="90">
        <v>0.85</v>
      </c>
      <c r="R109" s="90">
        <v>0.85</v>
      </c>
      <c r="S109" s="90">
        <v>0.85</v>
      </c>
      <c r="T109" s="90">
        <v>0.85</v>
      </c>
      <c r="U109" s="90">
        <v>0.85</v>
      </c>
      <c r="V109" s="90">
        <v>0.85</v>
      </c>
      <c r="W109" s="90">
        <v>0.85</v>
      </c>
      <c r="X109" s="90">
        <v>0.85</v>
      </c>
      <c r="Y109" s="90">
        <v>0.85</v>
      </c>
      <c r="Z109" s="90">
        <v>0.85</v>
      </c>
      <c r="AA109" s="90">
        <v>0.85</v>
      </c>
      <c r="AB109" s="90">
        <v>0.85</v>
      </c>
      <c r="AC109" s="90">
        <v>0.85</v>
      </c>
      <c r="AD109" s="90">
        <v>0.85</v>
      </c>
      <c r="AE109" s="90">
        <v>0.85</v>
      </c>
      <c r="AF109" s="90">
        <v>0.85</v>
      </c>
      <c r="AG109" s="90">
        <v>0.85</v>
      </c>
      <c r="AH109" s="90">
        <v>0.85</v>
      </c>
      <c r="AI109" s="90">
        <v>0.85</v>
      </c>
      <c r="AJ109" s="90">
        <v>0.85</v>
      </c>
    </row>
    <row r="110" spans="2:36" x14ac:dyDescent="0.25">
      <c r="B110" s="205"/>
      <c r="D110" s="201"/>
      <c r="E110" s="92" t="s">
        <v>74</v>
      </c>
      <c r="F110" s="91" t="s">
        <v>143</v>
      </c>
      <c r="G110" s="90">
        <v>0.85</v>
      </c>
      <c r="H110" s="90">
        <v>0.85</v>
      </c>
      <c r="I110" s="90">
        <v>0.85</v>
      </c>
      <c r="J110" s="90">
        <v>0.85</v>
      </c>
      <c r="K110" s="90">
        <v>0.85</v>
      </c>
      <c r="L110" s="90">
        <v>0.85</v>
      </c>
      <c r="M110" s="90">
        <v>0.85</v>
      </c>
      <c r="N110" s="90">
        <v>0.85</v>
      </c>
      <c r="O110" s="90">
        <v>0.85</v>
      </c>
      <c r="P110" s="90">
        <v>0.85</v>
      </c>
      <c r="Q110" s="90">
        <v>0.85</v>
      </c>
      <c r="R110" s="90">
        <v>0.85</v>
      </c>
      <c r="S110" s="90">
        <v>0.85</v>
      </c>
      <c r="T110" s="90">
        <v>0.85</v>
      </c>
      <c r="U110" s="90">
        <v>0.85</v>
      </c>
      <c r="V110" s="90">
        <v>0.85</v>
      </c>
      <c r="W110" s="90">
        <v>0.85</v>
      </c>
      <c r="X110" s="90">
        <v>0.85</v>
      </c>
      <c r="Y110" s="90">
        <v>0.85</v>
      </c>
      <c r="Z110" s="90">
        <v>0.85</v>
      </c>
      <c r="AA110" s="90">
        <v>0.85</v>
      </c>
      <c r="AB110" s="90">
        <v>0.85</v>
      </c>
      <c r="AC110" s="90">
        <v>0.85</v>
      </c>
      <c r="AD110" s="90">
        <v>0.85</v>
      </c>
      <c r="AE110" s="90">
        <v>0.85</v>
      </c>
      <c r="AF110" s="90">
        <v>0.85</v>
      </c>
      <c r="AG110" s="90">
        <v>0.85</v>
      </c>
      <c r="AH110" s="90">
        <v>0.85</v>
      </c>
      <c r="AI110" s="90">
        <v>0.85</v>
      </c>
      <c r="AJ110" s="90">
        <v>0.85</v>
      </c>
    </row>
    <row r="111" spans="2:36" x14ac:dyDescent="0.25">
      <c r="B111" s="205"/>
    </row>
    <row r="112" spans="2:36" x14ac:dyDescent="0.25">
      <c r="B112" s="205"/>
      <c r="G112" s="1">
        <v>2021</v>
      </c>
      <c r="H112" s="1">
        <v>2022</v>
      </c>
      <c r="I112" s="1">
        <v>2023</v>
      </c>
      <c r="J112" s="1">
        <v>2024</v>
      </c>
      <c r="K112" s="1">
        <v>2025</v>
      </c>
      <c r="L112" s="1">
        <v>2026</v>
      </c>
      <c r="M112" s="1">
        <v>2027</v>
      </c>
      <c r="N112" s="1">
        <v>2028</v>
      </c>
      <c r="O112" s="1">
        <v>2029</v>
      </c>
      <c r="P112" s="1">
        <v>2030</v>
      </c>
      <c r="Q112" s="1">
        <v>2031</v>
      </c>
      <c r="R112" s="1">
        <v>2032</v>
      </c>
      <c r="S112" s="1">
        <v>2033</v>
      </c>
      <c r="T112" s="1">
        <v>2034</v>
      </c>
      <c r="U112" s="1">
        <v>2035</v>
      </c>
      <c r="V112" s="1">
        <v>2036</v>
      </c>
      <c r="W112" s="1">
        <v>2037</v>
      </c>
      <c r="X112" s="1">
        <v>2038</v>
      </c>
      <c r="Y112" s="1">
        <v>2039</v>
      </c>
      <c r="Z112" s="1">
        <v>2040</v>
      </c>
      <c r="AA112" s="1">
        <v>2041</v>
      </c>
      <c r="AB112" s="1">
        <v>2042</v>
      </c>
      <c r="AC112" s="1">
        <v>2043</v>
      </c>
      <c r="AD112" s="1">
        <v>2044</v>
      </c>
      <c r="AE112" s="1">
        <v>2045</v>
      </c>
      <c r="AF112" s="1">
        <v>2046</v>
      </c>
      <c r="AG112" s="1">
        <v>2047</v>
      </c>
      <c r="AH112" s="1">
        <v>2048</v>
      </c>
      <c r="AI112" s="1">
        <v>2049</v>
      </c>
      <c r="AJ112" s="1">
        <v>2050</v>
      </c>
    </row>
    <row r="113" spans="1:36" x14ac:dyDescent="0.25">
      <c r="A113" s="401" t="str">
        <f t="shared" ref="A113:A127" si="2">$D$113&amp;"_"&amp;E113&amp;"_"&amp;F113</f>
        <v>Capacity Factor (%)_Utility-Scale Battery Storage - 2Hr_Advanced</v>
      </c>
      <c r="B113" s="205"/>
      <c r="D113" s="199" t="s">
        <v>181</v>
      </c>
      <c r="E113" s="92" t="s">
        <v>180</v>
      </c>
      <c r="F113" s="91" t="s">
        <v>177</v>
      </c>
      <c r="G113" s="90">
        <v>8.3333333333333329E-2</v>
      </c>
      <c r="H113" s="90">
        <v>8.3333333333333329E-2</v>
      </c>
      <c r="I113" s="90">
        <v>8.3333333333333329E-2</v>
      </c>
      <c r="J113" s="90">
        <v>8.3333333333333329E-2</v>
      </c>
      <c r="K113" s="90">
        <v>8.3333333333333329E-2</v>
      </c>
      <c r="L113" s="90">
        <v>8.3333333333333329E-2</v>
      </c>
      <c r="M113" s="90">
        <v>8.3333333333333329E-2</v>
      </c>
      <c r="N113" s="90">
        <v>8.3333333333333329E-2</v>
      </c>
      <c r="O113" s="90">
        <v>8.3333333333333329E-2</v>
      </c>
      <c r="P113" s="90">
        <v>8.3333333333333329E-2</v>
      </c>
      <c r="Q113" s="90">
        <v>8.3333333333333329E-2</v>
      </c>
      <c r="R113" s="90">
        <v>8.3333333333333329E-2</v>
      </c>
      <c r="S113" s="90">
        <v>8.3333333333333329E-2</v>
      </c>
      <c r="T113" s="90">
        <v>8.3333333333333329E-2</v>
      </c>
      <c r="U113" s="90">
        <v>8.3333333333333329E-2</v>
      </c>
      <c r="V113" s="90">
        <v>8.3333333333333329E-2</v>
      </c>
      <c r="W113" s="90">
        <v>8.3333333333333329E-2</v>
      </c>
      <c r="X113" s="90">
        <v>8.3333333333333329E-2</v>
      </c>
      <c r="Y113" s="90">
        <v>8.3333333333333329E-2</v>
      </c>
      <c r="Z113" s="90">
        <v>8.3333333333333329E-2</v>
      </c>
      <c r="AA113" s="90">
        <v>8.3333333333333329E-2</v>
      </c>
      <c r="AB113" s="90">
        <v>8.3333333333333329E-2</v>
      </c>
      <c r="AC113" s="90">
        <v>8.3333333333333329E-2</v>
      </c>
      <c r="AD113" s="90">
        <v>8.3333333333333329E-2</v>
      </c>
      <c r="AE113" s="90">
        <v>8.3333333333333329E-2</v>
      </c>
      <c r="AF113" s="90">
        <v>8.3333333333333329E-2</v>
      </c>
      <c r="AG113" s="90">
        <v>8.3333333333333329E-2</v>
      </c>
      <c r="AH113" s="90">
        <v>8.3333333333333329E-2</v>
      </c>
      <c r="AI113" s="90">
        <v>8.3333333333333329E-2</v>
      </c>
      <c r="AJ113" s="90">
        <v>8.3333333333333329E-2</v>
      </c>
    </row>
    <row r="114" spans="1:36" x14ac:dyDescent="0.25">
      <c r="A114" s="401" t="str">
        <f t="shared" si="2"/>
        <v>Capacity Factor (%)_Utility-Scale Battery Storage - 2Hr_Moderate</v>
      </c>
      <c r="B114" s="205"/>
      <c r="D114" s="200"/>
      <c r="E114" s="95" t="s">
        <v>180</v>
      </c>
      <c r="F114" s="91" t="s">
        <v>176</v>
      </c>
      <c r="G114" s="90">
        <v>8.3333333333333329E-2</v>
      </c>
      <c r="H114" s="90">
        <v>8.3333333333333329E-2</v>
      </c>
      <c r="I114" s="90">
        <v>8.3333333333333329E-2</v>
      </c>
      <c r="J114" s="90">
        <v>8.3333333333333329E-2</v>
      </c>
      <c r="K114" s="90">
        <v>8.3333333333333329E-2</v>
      </c>
      <c r="L114" s="90">
        <v>8.3333333333333329E-2</v>
      </c>
      <c r="M114" s="90">
        <v>8.3333333333333329E-2</v>
      </c>
      <c r="N114" s="90">
        <v>8.3333333333333329E-2</v>
      </c>
      <c r="O114" s="90">
        <v>8.3333333333333329E-2</v>
      </c>
      <c r="P114" s="90">
        <v>8.3333333333333329E-2</v>
      </c>
      <c r="Q114" s="90">
        <v>8.3333333333333329E-2</v>
      </c>
      <c r="R114" s="90">
        <v>8.3333333333333329E-2</v>
      </c>
      <c r="S114" s="90">
        <v>8.3333333333333329E-2</v>
      </c>
      <c r="T114" s="90">
        <v>8.3333333333333329E-2</v>
      </c>
      <c r="U114" s="90">
        <v>8.3333333333333329E-2</v>
      </c>
      <c r="V114" s="90">
        <v>8.3333333333333329E-2</v>
      </c>
      <c r="W114" s="90">
        <v>8.3333333333333329E-2</v>
      </c>
      <c r="X114" s="90">
        <v>8.3333333333333329E-2</v>
      </c>
      <c r="Y114" s="90">
        <v>8.3333333333333329E-2</v>
      </c>
      <c r="Z114" s="90">
        <v>8.3333333333333329E-2</v>
      </c>
      <c r="AA114" s="90">
        <v>8.3333333333333329E-2</v>
      </c>
      <c r="AB114" s="90">
        <v>8.3333333333333329E-2</v>
      </c>
      <c r="AC114" s="90">
        <v>8.3333333333333329E-2</v>
      </c>
      <c r="AD114" s="90">
        <v>8.3333333333333329E-2</v>
      </c>
      <c r="AE114" s="90">
        <v>8.3333333333333329E-2</v>
      </c>
      <c r="AF114" s="90">
        <v>8.3333333333333329E-2</v>
      </c>
      <c r="AG114" s="90">
        <v>8.3333333333333329E-2</v>
      </c>
      <c r="AH114" s="90">
        <v>8.3333333333333329E-2</v>
      </c>
      <c r="AI114" s="90">
        <v>8.3333333333333329E-2</v>
      </c>
      <c r="AJ114" s="90">
        <v>8.3333333333333329E-2</v>
      </c>
    </row>
    <row r="115" spans="1:36" x14ac:dyDescent="0.25">
      <c r="A115" s="401" t="str">
        <f t="shared" si="2"/>
        <v>Capacity Factor (%)_Utility-Scale Battery Storage - 2Hr_Conservative</v>
      </c>
      <c r="B115" s="205"/>
      <c r="D115" s="200"/>
      <c r="E115" s="94" t="s">
        <v>180</v>
      </c>
      <c r="F115" s="91" t="s">
        <v>143</v>
      </c>
      <c r="G115" s="90">
        <v>8.3333333333333329E-2</v>
      </c>
      <c r="H115" s="90">
        <v>8.3333333333333329E-2</v>
      </c>
      <c r="I115" s="90">
        <v>8.3333333333333329E-2</v>
      </c>
      <c r="J115" s="90">
        <v>8.3333333333333329E-2</v>
      </c>
      <c r="K115" s="90">
        <v>8.3333333333333329E-2</v>
      </c>
      <c r="L115" s="90">
        <v>8.3333333333333329E-2</v>
      </c>
      <c r="M115" s="90">
        <v>8.3333333333333329E-2</v>
      </c>
      <c r="N115" s="90">
        <v>8.3333333333333329E-2</v>
      </c>
      <c r="O115" s="90">
        <v>8.3333333333333329E-2</v>
      </c>
      <c r="P115" s="90">
        <v>8.3333333333333329E-2</v>
      </c>
      <c r="Q115" s="90">
        <v>8.3333333333333329E-2</v>
      </c>
      <c r="R115" s="90">
        <v>8.3333333333333329E-2</v>
      </c>
      <c r="S115" s="90">
        <v>8.3333333333333329E-2</v>
      </c>
      <c r="T115" s="90">
        <v>8.3333333333333329E-2</v>
      </c>
      <c r="U115" s="90">
        <v>8.3333333333333329E-2</v>
      </c>
      <c r="V115" s="90">
        <v>8.3333333333333329E-2</v>
      </c>
      <c r="W115" s="90">
        <v>8.3333333333333329E-2</v>
      </c>
      <c r="X115" s="90">
        <v>8.3333333333333329E-2</v>
      </c>
      <c r="Y115" s="90">
        <v>8.3333333333333329E-2</v>
      </c>
      <c r="Z115" s="90">
        <v>8.3333333333333329E-2</v>
      </c>
      <c r="AA115" s="90">
        <v>8.3333333333333329E-2</v>
      </c>
      <c r="AB115" s="90">
        <v>8.3333333333333329E-2</v>
      </c>
      <c r="AC115" s="90">
        <v>8.3333333333333329E-2</v>
      </c>
      <c r="AD115" s="90">
        <v>8.3333333333333329E-2</v>
      </c>
      <c r="AE115" s="90">
        <v>8.3333333333333329E-2</v>
      </c>
      <c r="AF115" s="90">
        <v>8.3333333333333329E-2</v>
      </c>
      <c r="AG115" s="90">
        <v>8.3333333333333329E-2</v>
      </c>
      <c r="AH115" s="90">
        <v>8.3333333333333329E-2</v>
      </c>
      <c r="AI115" s="90">
        <v>8.3333333333333329E-2</v>
      </c>
      <c r="AJ115" s="90">
        <v>8.3333333333333329E-2</v>
      </c>
    </row>
    <row r="116" spans="1:36" x14ac:dyDescent="0.25">
      <c r="A116" s="401" t="str">
        <f t="shared" si="2"/>
        <v>Capacity Factor (%)_Utility-Scale Battery Storage - 4Hr_Advanced</v>
      </c>
      <c r="B116" s="205"/>
      <c r="D116" s="201"/>
      <c r="E116" s="92" t="s">
        <v>73</v>
      </c>
      <c r="F116" s="91" t="s">
        <v>177</v>
      </c>
      <c r="G116" s="90">
        <v>0.16666666666666666</v>
      </c>
      <c r="H116" s="90">
        <v>0.16666666666666666</v>
      </c>
      <c r="I116" s="90">
        <v>0.16666666666666666</v>
      </c>
      <c r="J116" s="90">
        <v>0.16666666666666666</v>
      </c>
      <c r="K116" s="90">
        <v>0.16666666666666666</v>
      </c>
      <c r="L116" s="90">
        <v>0.16666666666666666</v>
      </c>
      <c r="M116" s="90">
        <v>0.16666666666666666</v>
      </c>
      <c r="N116" s="90">
        <v>0.16666666666666666</v>
      </c>
      <c r="O116" s="90">
        <v>0.16666666666666666</v>
      </c>
      <c r="P116" s="90">
        <v>0.16666666666666666</v>
      </c>
      <c r="Q116" s="90">
        <v>0.16666666666666666</v>
      </c>
      <c r="R116" s="90">
        <v>0.16666666666666666</v>
      </c>
      <c r="S116" s="90">
        <v>0.16666666666666666</v>
      </c>
      <c r="T116" s="90">
        <v>0.16666666666666666</v>
      </c>
      <c r="U116" s="90">
        <v>0.16666666666666666</v>
      </c>
      <c r="V116" s="90">
        <v>0.16666666666666666</v>
      </c>
      <c r="W116" s="90">
        <v>0.16666666666666666</v>
      </c>
      <c r="X116" s="90">
        <v>0.16666666666666666</v>
      </c>
      <c r="Y116" s="90">
        <v>0.16666666666666666</v>
      </c>
      <c r="Z116" s="90">
        <v>0.16666666666666666</v>
      </c>
      <c r="AA116" s="90">
        <v>0.16666666666666666</v>
      </c>
      <c r="AB116" s="90">
        <v>0.16666666666666666</v>
      </c>
      <c r="AC116" s="90">
        <v>0.16666666666666666</v>
      </c>
      <c r="AD116" s="90">
        <v>0.16666666666666666</v>
      </c>
      <c r="AE116" s="90">
        <v>0.16666666666666666</v>
      </c>
      <c r="AF116" s="90">
        <v>0.16666666666666666</v>
      </c>
      <c r="AG116" s="90">
        <v>0.16666666666666666</v>
      </c>
      <c r="AH116" s="90">
        <v>0.16666666666666666</v>
      </c>
      <c r="AI116" s="90">
        <v>0.16666666666666666</v>
      </c>
      <c r="AJ116" s="90">
        <v>0.16666666666666666</v>
      </c>
    </row>
    <row r="117" spans="1:36" x14ac:dyDescent="0.25">
      <c r="A117" s="401" t="str">
        <f t="shared" si="2"/>
        <v>Capacity Factor (%)_Utility-Scale Battery Storage - 4Hr_Moderate</v>
      </c>
      <c r="B117" s="205"/>
      <c r="D117" s="201"/>
      <c r="E117" s="92" t="s">
        <v>73</v>
      </c>
      <c r="F117" s="91" t="s">
        <v>176</v>
      </c>
      <c r="G117" s="90">
        <v>0.16666666666666666</v>
      </c>
      <c r="H117" s="90">
        <v>0.16666666666666666</v>
      </c>
      <c r="I117" s="90">
        <v>0.16666666666666666</v>
      </c>
      <c r="J117" s="90">
        <v>0.16666666666666666</v>
      </c>
      <c r="K117" s="90">
        <v>0.16666666666666666</v>
      </c>
      <c r="L117" s="90">
        <v>0.16666666666666666</v>
      </c>
      <c r="M117" s="90">
        <v>0.16666666666666666</v>
      </c>
      <c r="N117" s="90">
        <v>0.16666666666666666</v>
      </c>
      <c r="O117" s="90">
        <v>0.16666666666666666</v>
      </c>
      <c r="P117" s="90">
        <v>0.16666666666666666</v>
      </c>
      <c r="Q117" s="90">
        <v>0.16666666666666666</v>
      </c>
      <c r="R117" s="90">
        <v>0.16666666666666666</v>
      </c>
      <c r="S117" s="90">
        <v>0.16666666666666666</v>
      </c>
      <c r="T117" s="90">
        <v>0.16666666666666666</v>
      </c>
      <c r="U117" s="90">
        <v>0.16666666666666666</v>
      </c>
      <c r="V117" s="90">
        <v>0.16666666666666666</v>
      </c>
      <c r="W117" s="90">
        <v>0.16666666666666666</v>
      </c>
      <c r="X117" s="90">
        <v>0.16666666666666666</v>
      </c>
      <c r="Y117" s="90">
        <v>0.16666666666666666</v>
      </c>
      <c r="Z117" s="90">
        <v>0.16666666666666666</v>
      </c>
      <c r="AA117" s="90">
        <v>0.16666666666666666</v>
      </c>
      <c r="AB117" s="90">
        <v>0.16666666666666666</v>
      </c>
      <c r="AC117" s="90">
        <v>0.16666666666666666</v>
      </c>
      <c r="AD117" s="90">
        <v>0.16666666666666666</v>
      </c>
      <c r="AE117" s="90">
        <v>0.16666666666666666</v>
      </c>
      <c r="AF117" s="90">
        <v>0.16666666666666666</v>
      </c>
      <c r="AG117" s="90">
        <v>0.16666666666666666</v>
      </c>
      <c r="AH117" s="90">
        <v>0.16666666666666666</v>
      </c>
      <c r="AI117" s="90">
        <v>0.16666666666666666</v>
      </c>
      <c r="AJ117" s="90">
        <v>0.16666666666666666</v>
      </c>
    </row>
    <row r="118" spans="1:36" x14ac:dyDescent="0.25">
      <c r="A118" s="401" t="str">
        <f t="shared" si="2"/>
        <v>Capacity Factor (%)_Utility-Scale Battery Storage - 4Hr_Conservative</v>
      </c>
      <c r="B118" s="205"/>
      <c r="D118" s="201"/>
      <c r="E118" s="92" t="s">
        <v>73</v>
      </c>
      <c r="F118" s="91" t="s">
        <v>143</v>
      </c>
      <c r="G118" s="90">
        <v>0.16666666666666666</v>
      </c>
      <c r="H118" s="90">
        <v>0.16666666666666666</v>
      </c>
      <c r="I118" s="90">
        <v>0.16666666666666666</v>
      </c>
      <c r="J118" s="90">
        <v>0.16666666666666666</v>
      </c>
      <c r="K118" s="90">
        <v>0.16666666666666666</v>
      </c>
      <c r="L118" s="90">
        <v>0.16666666666666666</v>
      </c>
      <c r="M118" s="90">
        <v>0.16666666666666666</v>
      </c>
      <c r="N118" s="90">
        <v>0.16666666666666666</v>
      </c>
      <c r="O118" s="90">
        <v>0.16666666666666666</v>
      </c>
      <c r="P118" s="90">
        <v>0.16666666666666666</v>
      </c>
      <c r="Q118" s="90">
        <v>0.16666666666666666</v>
      </c>
      <c r="R118" s="90">
        <v>0.16666666666666666</v>
      </c>
      <c r="S118" s="90">
        <v>0.16666666666666666</v>
      </c>
      <c r="T118" s="90">
        <v>0.16666666666666666</v>
      </c>
      <c r="U118" s="90">
        <v>0.16666666666666666</v>
      </c>
      <c r="V118" s="90">
        <v>0.16666666666666666</v>
      </c>
      <c r="W118" s="90">
        <v>0.16666666666666666</v>
      </c>
      <c r="X118" s="90">
        <v>0.16666666666666666</v>
      </c>
      <c r="Y118" s="90">
        <v>0.16666666666666666</v>
      </c>
      <c r="Z118" s="90">
        <v>0.16666666666666666</v>
      </c>
      <c r="AA118" s="90">
        <v>0.16666666666666666</v>
      </c>
      <c r="AB118" s="90">
        <v>0.16666666666666666</v>
      </c>
      <c r="AC118" s="90">
        <v>0.16666666666666666</v>
      </c>
      <c r="AD118" s="90">
        <v>0.16666666666666666</v>
      </c>
      <c r="AE118" s="90">
        <v>0.16666666666666666</v>
      </c>
      <c r="AF118" s="90">
        <v>0.16666666666666666</v>
      </c>
      <c r="AG118" s="90">
        <v>0.16666666666666666</v>
      </c>
      <c r="AH118" s="90">
        <v>0.16666666666666666</v>
      </c>
      <c r="AI118" s="90">
        <v>0.16666666666666666</v>
      </c>
      <c r="AJ118" s="90">
        <v>0.16666666666666666</v>
      </c>
    </row>
    <row r="119" spans="1:36" x14ac:dyDescent="0.25">
      <c r="A119" s="401" t="str">
        <f t="shared" si="2"/>
        <v>Capacity Factor (%)_Utility-Scale Battery Storage - 6Hr_Advanced</v>
      </c>
      <c r="B119" s="205"/>
      <c r="D119" s="201"/>
      <c r="E119" s="92" t="s">
        <v>179</v>
      </c>
      <c r="F119" s="91" t="s">
        <v>177</v>
      </c>
      <c r="G119" s="90">
        <v>0.25</v>
      </c>
      <c r="H119" s="90">
        <v>0.25</v>
      </c>
      <c r="I119" s="90">
        <v>0.25</v>
      </c>
      <c r="J119" s="90">
        <v>0.25</v>
      </c>
      <c r="K119" s="90">
        <v>0.25</v>
      </c>
      <c r="L119" s="90">
        <v>0.25</v>
      </c>
      <c r="M119" s="90">
        <v>0.25</v>
      </c>
      <c r="N119" s="90">
        <v>0.25</v>
      </c>
      <c r="O119" s="90">
        <v>0.25</v>
      </c>
      <c r="P119" s="90">
        <v>0.25</v>
      </c>
      <c r="Q119" s="90">
        <v>0.25</v>
      </c>
      <c r="R119" s="90">
        <v>0.25</v>
      </c>
      <c r="S119" s="90">
        <v>0.25</v>
      </c>
      <c r="T119" s="90">
        <v>0.25</v>
      </c>
      <c r="U119" s="90">
        <v>0.25</v>
      </c>
      <c r="V119" s="90">
        <v>0.25</v>
      </c>
      <c r="W119" s="90">
        <v>0.25</v>
      </c>
      <c r="X119" s="90">
        <v>0.25</v>
      </c>
      <c r="Y119" s="90">
        <v>0.25</v>
      </c>
      <c r="Z119" s="90">
        <v>0.25</v>
      </c>
      <c r="AA119" s="90">
        <v>0.25</v>
      </c>
      <c r="AB119" s="90">
        <v>0.25</v>
      </c>
      <c r="AC119" s="90">
        <v>0.25</v>
      </c>
      <c r="AD119" s="90">
        <v>0.25</v>
      </c>
      <c r="AE119" s="90">
        <v>0.25</v>
      </c>
      <c r="AF119" s="90">
        <v>0.25</v>
      </c>
      <c r="AG119" s="90">
        <v>0.25</v>
      </c>
      <c r="AH119" s="90">
        <v>0.25</v>
      </c>
      <c r="AI119" s="90">
        <v>0.25</v>
      </c>
      <c r="AJ119" s="90">
        <v>0.25</v>
      </c>
    </row>
    <row r="120" spans="1:36" x14ac:dyDescent="0.25">
      <c r="A120" s="401" t="str">
        <f t="shared" si="2"/>
        <v>Capacity Factor (%)_Utility-Scale Battery Storage - 6Hr_Moderate</v>
      </c>
      <c r="B120" s="205"/>
      <c r="D120" s="201"/>
      <c r="E120" s="92" t="s">
        <v>179</v>
      </c>
      <c r="F120" s="91" t="s">
        <v>176</v>
      </c>
      <c r="G120" s="90">
        <v>0.25</v>
      </c>
      <c r="H120" s="90">
        <v>0.25</v>
      </c>
      <c r="I120" s="90">
        <v>0.25</v>
      </c>
      <c r="J120" s="90">
        <v>0.25</v>
      </c>
      <c r="K120" s="90">
        <v>0.25</v>
      </c>
      <c r="L120" s="90">
        <v>0.25</v>
      </c>
      <c r="M120" s="90">
        <v>0.25</v>
      </c>
      <c r="N120" s="90">
        <v>0.25</v>
      </c>
      <c r="O120" s="90">
        <v>0.25</v>
      </c>
      <c r="P120" s="90">
        <v>0.25</v>
      </c>
      <c r="Q120" s="90">
        <v>0.25</v>
      </c>
      <c r="R120" s="90">
        <v>0.25</v>
      </c>
      <c r="S120" s="90">
        <v>0.25</v>
      </c>
      <c r="T120" s="90">
        <v>0.25</v>
      </c>
      <c r="U120" s="90">
        <v>0.25</v>
      </c>
      <c r="V120" s="90">
        <v>0.25</v>
      </c>
      <c r="W120" s="90">
        <v>0.25</v>
      </c>
      <c r="X120" s="90">
        <v>0.25</v>
      </c>
      <c r="Y120" s="90">
        <v>0.25</v>
      </c>
      <c r="Z120" s="90">
        <v>0.25</v>
      </c>
      <c r="AA120" s="90">
        <v>0.25</v>
      </c>
      <c r="AB120" s="90">
        <v>0.25</v>
      </c>
      <c r="AC120" s="90">
        <v>0.25</v>
      </c>
      <c r="AD120" s="90">
        <v>0.25</v>
      </c>
      <c r="AE120" s="90">
        <v>0.25</v>
      </c>
      <c r="AF120" s="90">
        <v>0.25</v>
      </c>
      <c r="AG120" s="90">
        <v>0.25</v>
      </c>
      <c r="AH120" s="90">
        <v>0.25</v>
      </c>
      <c r="AI120" s="90">
        <v>0.25</v>
      </c>
      <c r="AJ120" s="90">
        <v>0.25</v>
      </c>
    </row>
    <row r="121" spans="1:36" x14ac:dyDescent="0.25">
      <c r="A121" s="401" t="str">
        <f t="shared" si="2"/>
        <v>Capacity Factor (%)_Utility-Scale Battery Storage - 6Hr_Conservative</v>
      </c>
      <c r="B121" s="205"/>
      <c r="D121" s="201"/>
      <c r="E121" s="92" t="s">
        <v>179</v>
      </c>
      <c r="F121" s="91" t="s">
        <v>143</v>
      </c>
      <c r="G121" s="90">
        <v>0.25</v>
      </c>
      <c r="H121" s="90">
        <v>0.25</v>
      </c>
      <c r="I121" s="90">
        <v>0.25</v>
      </c>
      <c r="J121" s="90">
        <v>0.25</v>
      </c>
      <c r="K121" s="90">
        <v>0.25</v>
      </c>
      <c r="L121" s="90">
        <v>0.25</v>
      </c>
      <c r="M121" s="90">
        <v>0.25</v>
      </c>
      <c r="N121" s="90">
        <v>0.25</v>
      </c>
      <c r="O121" s="90">
        <v>0.25</v>
      </c>
      <c r="P121" s="90">
        <v>0.25</v>
      </c>
      <c r="Q121" s="90">
        <v>0.25</v>
      </c>
      <c r="R121" s="90">
        <v>0.25</v>
      </c>
      <c r="S121" s="90">
        <v>0.25</v>
      </c>
      <c r="T121" s="90">
        <v>0.25</v>
      </c>
      <c r="U121" s="90">
        <v>0.25</v>
      </c>
      <c r="V121" s="90">
        <v>0.25</v>
      </c>
      <c r="W121" s="90">
        <v>0.25</v>
      </c>
      <c r="X121" s="90">
        <v>0.25</v>
      </c>
      <c r="Y121" s="90">
        <v>0.25</v>
      </c>
      <c r="Z121" s="90">
        <v>0.25</v>
      </c>
      <c r="AA121" s="90">
        <v>0.25</v>
      </c>
      <c r="AB121" s="90">
        <v>0.25</v>
      </c>
      <c r="AC121" s="90">
        <v>0.25</v>
      </c>
      <c r="AD121" s="90">
        <v>0.25</v>
      </c>
      <c r="AE121" s="90">
        <v>0.25</v>
      </c>
      <c r="AF121" s="90">
        <v>0.25</v>
      </c>
      <c r="AG121" s="90">
        <v>0.25</v>
      </c>
      <c r="AH121" s="90">
        <v>0.25</v>
      </c>
      <c r="AI121" s="90">
        <v>0.25</v>
      </c>
      <c r="AJ121" s="90">
        <v>0.25</v>
      </c>
    </row>
    <row r="122" spans="1:36" x14ac:dyDescent="0.25">
      <c r="A122" s="401" t="str">
        <f t="shared" si="2"/>
        <v>Capacity Factor (%)_Utility-Scale Battery Storage - 8Hr_Advanced</v>
      </c>
      <c r="B122" s="205"/>
      <c r="D122" s="201"/>
      <c r="E122" s="92" t="s">
        <v>178</v>
      </c>
      <c r="F122" s="91" t="s">
        <v>177</v>
      </c>
      <c r="G122" s="90">
        <v>0.33333333333333331</v>
      </c>
      <c r="H122" s="90">
        <v>0.33333333333333331</v>
      </c>
      <c r="I122" s="90">
        <v>0.33333333333333331</v>
      </c>
      <c r="J122" s="90">
        <v>0.33333333333333331</v>
      </c>
      <c r="K122" s="90">
        <v>0.33333333333333331</v>
      </c>
      <c r="L122" s="90">
        <v>0.33333333333333331</v>
      </c>
      <c r="M122" s="90">
        <v>0.33333333333333331</v>
      </c>
      <c r="N122" s="90">
        <v>0.33333333333333331</v>
      </c>
      <c r="O122" s="90">
        <v>0.33333333333333331</v>
      </c>
      <c r="P122" s="90">
        <v>0.33333333333333331</v>
      </c>
      <c r="Q122" s="90">
        <v>0.33333333333333331</v>
      </c>
      <c r="R122" s="90">
        <v>0.33333333333333331</v>
      </c>
      <c r="S122" s="90">
        <v>0.33333333333333331</v>
      </c>
      <c r="T122" s="90">
        <v>0.33333333333333331</v>
      </c>
      <c r="U122" s="90">
        <v>0.33333333333333331</v>
      </c>
      <c r="V122" s="90">
        <v>0.33333333333333331</v>
      </c>
      <c r="W122" s="90">
        <v>0.33333333333333331</v>
      </c>
      <c r="X122" s="90">
        <v>0.33333333333333331</v>
      </c>
      <c r="Y122" s="90">
        <v>0.33333333333333331</v>
      </c>
      <c r="Z122" s="90">
        <v>0.33333333333333331</v>
      </c>
      <c r="AA122" s="90">
        <v>0.33333333333333331</v>
      </c>
      <c r="AB122" s="90">
        <v>0.33333333333333331</v>
      </c>
      <c r="AC122" s="90">
        <v>0.33333333333333331</v>
      </c>
      <c r="AD122" s="90">
        <v>0.33333333333333331</v>
      </c>
      <c r="AE122" s="90">
        <v>0.33333333333333331</v>
      </c>
      <c r="AF122" s="90">
        <v>0.33333333333333331</v>
      </c>
      <c r="AG122" s="90">
        <v>0.33333333333333331</v>
      </c>
      <c r="AH122" s="90">
        <v>0.33333333333333331</v>
      </c>
      <c r="AI122" s="90">
        <v>0.33333333333333331</v>
      </c>
      <c r="AJ122" s="90">
        <v>0.33333333333333331</v>
      </c>
    </row>
    <row r="123" spans="1:36" x14ac:dyDescent="0.25">
      <c r="A123" s="401" t="str">
        <f t="shared" si="2"/>
        <v>Capacity Factor (%)_Utility-Scale Battery Storage - 8Hr_Moderate</v>
      </c>
      <c r="B123" s="205"/>
      <c r="D123" s="201"/>
      <c r="E123" s="92" t="s">
        <v>178</v>
      </c>
      <c r="F123" s="91" t="s">
        <v>176</v>
      </c>
      <c r="G123" s="90">
        <v>0.33333333333333331</v>
      </c>
      <c r="H123" s="90">
        <v>0.33333333333333331</v>
      </c>
      <c r="I123" s="90">
        <v>0.33333333333333331</v>
      </c>
      <c r="J123" s="90">
        <v>0.33333333333333331</v>
      </c>
      <c r="K123" s="90">
        <v>0.33333333333333331</v>
      </c>
      <c r="L123" s="90">
        <v>0.33333333333333331</v>
      </c>
      <c r="M123" s="90">
        <v>0.33333333333333331</v>
      </c>
      <c r="N123" s="90">
        <v>0.33333333333333331</v>
      </c>
      <c r="O123" s="90">
        <v>0.33333333333333331</v>
      </c>
      <c r="P123" s="90">
        <v>0.33333333333333331</v>
      </c>
      <c r="Q123" s="90">
        <v>0.33333333333333331</v>
      </c>
      <c r="R123" s="90">
        <v>0.33333333333333331</v>
      </c>
      <c r="S123" s="90">
        <v>0.33333333333333331</v>
      </c>
      <c r="T123" s="90">
        <v>0.33333333333333331</v>
      </c>
      <c r="U123" s="90">
        <v>0.33333333333333331</v>
      </c>
      <c r="V123" s="90">
        <v>0.33333333333333331</v>
      </c>
      <c r="W123" s="90">
        <v>0.33333333333333331</v>
      </c>
      <c r="X123" s="90">
        <v>0.33333333333333331</v>
      </c>
      <c r="Y123" s="90">
        <v>0.33333333333333331</v>
      </c>
      <c r="Z123" s="90">
        <v>0.33333333333333331</v>
      </c>
      <c r="AA123" s="90">
        <v>0.33333333333333331</v>
      </c>
      <c r="AB123" s="90">
        <v>0.33333333333333331</v>
      </c>
      <c r="AC123" s="90">
        <v>0.33333333333333331</v>
      </c>
      <c r="AD123" s="90">
        <v>0.33333333333333331</v>
      </c>
      <c r="AE123" s="90">
        <v>0.33333333333333331</v>
      </c>
      <c r="AF123" s="90">
        <v>0.33333333333333331</v>
      </c>
      <c r="AG123" s="90">
        <v>0.33333333333333331</v>
      </c>
      <c r="AH123" s="90">
        <v>0.33333333333333331</v>
      </c>
      <c r="AI123" s="90">
        <v>0.33333333333333331</v>
      </c>
      <c r="AJ123" s="90">
        <v>0.33333333333333331</v>
      </c>
    </row>
    <row r="124" spans="1:36" x14ac:dyDescent="0.25">
      <c r="A124" s="401" t="str">
        <f t="shared" si="2"/>
        <v>Capacity Factor (%)_Utility-Scale Battery Storage - 8Hr_Conservative</v>
      </c>
      <c r="B124" s="205"/>
      <c r="D124" s="201"/>
      <c r="E124" s="92" t="s">
        <v>178</v>
      </c>
      <c r="F124" s="91" t="s">
        <v>143</v>
      </c>
      <c r="G124" s="90">
        <v>0.33333333333333331</v>
      </c>
      <c r="H124" s="90">
        <v>0.33333333333333331</v>
      </c>
      <c r="I124" s="90">
        <v>0.33333333333333331</v>
      </c>
      <c r="J124" s="90">
        <v>0.33333333333333331</v>
      </c>
      <c r="K124" s="90">
        <v>0.33333333333333331</v>
      </c>
      <c r="L124" s="90">
        <v>0.33333333333333331</v>
      </c>
      <c r="M124" s="90">
        <v>0.33333333333333331</v>
      </c>
      <c r="N124" s="90">
        <v>0.33333333333333331</v>
      </c>
      <c r="O124" s="90">
        <v>0.33333333333333331</v>
      </c>
      <c r="P124" s="90">
        <v>0.33333333333333331</v>
      </c>
      <c r="Q124" s="90">
        <v>0.33333333333333331</v>
      </c>
      <c r="R124" s="90">
        <v>0.33333333333333331</v>
      </c>
      <c r="S124" s="90">
        <v>0.33333333333333331</v>
      </c>
      <c r="T124" s="90">
        <v>0.33333333333333331</v>
      </c>
      <c r="U124" s="90">
        <v>0.33333333333333331</v>
      </c>
      <c r="V124" s="90">
        <v>0.33333333333333331</v>
      </c>
      <c r="W124" s="90">
        <v>0.33333333333333331</v>
      </c>
      <c r="X124" s="90">
        <v>0.33333333333333331</v>
      </c>
      <c r="Y124" s="90">
        <v>0.33333333333333331</v>
      </c>
      <c r="Z124" s="90">
        <v>0.33333333333333331</v>
      </c>
      <c r="AA124" s="90">
        <v>0.33333333333333331</v>
      </c>
      <c r="AB124" s="90">
        <v>0.33333333333333331</v>
      </c>
      <c r="AC124" s="90">
        <v>0.33333333333333331</v>
      </c>
      <c r="AD124" s="90">
        <v>0.33333333333333331</v>
      </c>
      <c r="AE124" s="90">
        <v>0.33333333333333331</v>
      </c>
      <c r="AF124" s="90">
        <v>0.33333333333333331</v>
      </c>
      <c r="AG124" s="90">
        <v>0.33333333333333331</v>
      </c>
      <c r="AH124" s="90">
        <v>0.33333333333333331</v>
      </c>
      <c r="AI124" s="90">
        <v>0.33333333333333331</v>
      </c>
      <c r="AJ124" s="90">
        <v>0.33333333333333331</v>
      </c>
    </row>
    <row r="125" spans="1:36" x14ac:dyDescent="0.25">
      <c r="A125" s="401" t="str">
        <f t="shared" si="2"/>
        <v>Capacity Factor (%)_Utility-Scale Battery Storage - 10Hr_Advanced</v>
      </c>
      <c r="B125" s="205"/>
      <c r="D125" s="201"/>
      <c r="E125" s="92" t="s">
        <v>74</v>
      </c>
      <c r="F125" s="91" t="s">
        <v>177</v>
      </c>
      <c r="G125" s="90">
        <v>0.41666666666666669</v>
      </c>
      <c r="H125" s="90">
        <v>0.41666666666666669</v>
      </c>
      <c r="I125" s="90">
        <v>0.41666666666666669</v>
      </c>
      <c r="J125" s="90">
        <v>0.41666666666666669</v>
      </c>
      <c r="K125" s="90">
        <v>0.41666666666666669</v>
      </c>
      <c r="L125" s="90">
        <v>0.41666666666666669</v>
      </c>
      <c r="M125" s="90">
        <v>0.41666666666666669</v>
      </c>
      <c r="N125" s="90">
        <v>0.41666666666666669</v>
      </c>
      <c r="O125" s="90">
        <v>0.41666666666666669</v>
      </c>
      <c r="P125" s="90">
        <v>0.41666666666666669</v>
      </c>
      <c r="Q125" s="90">
        <v>0.41666666666666669</v>
      </c>
      <c r="R125" s="90">
        <v>0.41666666666666669</v>
      </c>
      <c r="S125" s="90">
        <v>0.41666666666666669</v>
      </c>
      <c r="T125" s="90">
        <v>0.41666666666666669</v>
      </c>
      <c r="U125" s="90">
        <v>0.41666666666666669</v>
      </c>
      <c r="V125" s="90">
        <v>0.41666666666666669</v>
      </c>
      <c r="W125" s="90">
        <v>0.41666666666666669</v>
      </c>
      <c r="X125" s="90">
        <v>0.41666666666666669</v>
      </c>
      <c r="Y125" s="90">
        <v>0.41666666666666669</v>
      </c>
      <c r="Z125" s="90">
        <v>0.41666666666666669</v>
      </c>
      <c r="AA125" s="90">
        <v>0.41666666666666669</v>
      </c>
      <c r="AB125" s="90">
        <v>0.41666666666666669</v>
      </c>
      <c r="AC125" s="90">
        <v>0.41666666666666669</v>
      </c>
      <c r="AD125" s="90">
        <v>0.41666666666666669</v>
      </c>
      <c r="AE125" s="90">
        <v>0.41666666666666669</v>
      </c>
      <c r="AF125" s="90">
        <v>0.41666666666666669</v>
      </c>
      <c r="AG125" s="90">
        <v>0.41666666666666669</v>
      </c>
      <c r="AH125" s="90">
        <v>0.41666666666666669</v>
      </c>
      <c r="AI125" s="90">
        <v>0.41666666666666669</v>
      </c>
      <c r="AJ125" s="90">
        <v>0.41666666666666669</v>
      </c>
    </row>
    <row r="126" spans="1:36" x14ac:dyDescent="0.25">
      <c r="A126" s="401" t="str">
        <f t="shared" si="2"/>
        <v>Capacity Factor (%)_Utility-Scale Battery Storage - 10Hr_Moderate</v>
      </c>
      <c r="B126" s="205"/>
      <c r="D126" s="201"/>
      <c r="E126" s="92" t="s">
        <v>74</v>
      </c>
      <c r="F126" s="91" t="s">
        <v>176</v>
      </c>
      <c r="G126" s="90">
        <v>0.41666666666666669</v>
      </c>
      <c r="H126" s="90">
        <v>0.41666666666666669</v>
      </c>
      <c r="I126" s="90">
        <v>0.41666666666666669</v>
      </c>
      <c r="J126" s="90">
        <v>0.41666666666666669</v>
      </c>
      <c r="K126" s="90">
        <v>0.41666666666666669</v>
      </c>
      <c r="L126" s="90">
        <v>0.41666666666666669</v>
      </c>
      <c r="M126" s="90">
        <v>0.41666666666666669</v>
      </c>
      <c r="N126" s="90">
        <v>0.41666666666666669</v>
      </c>
      <c r="O126" s="90">
        <v>0.41666666666666669</v>
      </c>
      <c r="P126" s="90">
        <v>0.41666666666666669</v>
      </c>
      <c r="Q126" s="90">
        <v>0.41666666666666669</v>
      </c>
      <c r="R126" s="90">
        <v>0.41666666666666669</v>
      </c>
      <c r="S126" s="90">
        <v>0.41666666666666669</v>
      </c>
      <c r="T126" s="90">
        <v>0.41666666666666669</v>
      </c>
      <c r="U126" s="90">
        <v>0.41666666666666669</v>
      </c>
      <c r="V126" s="90">
        <v>0.41666666666666669</v>
      </c>
      <c r="W126" s="90">
        <v>0.41666666666666669</v>
      </c>
      <c r="X126" s="90">
        <v>0.41666666666666669</v>
      </c>
      <c r="Y126" s="90">
        <v>0.41666666666666669</v>
      </c>
      <c r="Z126" s="90">
        <v>0.41666666666666669</v>
      </c>
      <c r="AA126" s="90">
        <v>0.41666666666666669</v>
      </c>
      <c r="AB126" s="90">
        <v>0.41666666666666669</v>
      </c>
      <c r="AC126" s="90">
        <v>0.41666666666666669</v>
      </c>
      <c r="AD126" s="90">
        <v>0.41666666666666669</v>
      </c>
      <c r="AE126" s="90">
        <v>0.41666666666666669</v>
      </c>
      <c r="AF126" s="90">
        <v>0.41666666666666669</v>
      </c>
      <c r="AG126" s="90">
        <v>0.41666666666666669</v>
      </c>
      <c r="AH126" s="90">
        <v>0.41666666666666669</v>
      </c>
      <c r="AI126" s="90">
        <v>0.41666666666666669</v>
      </c>
      <c r="AJ126" s="90">
        <v>0.41666666666666669</v>
      </c>
    </row>
    <row r="127" spans="1:36" x14ac:dyDescent="0.25">
      <c r="A127" s="401" t="str">
        <f t="shared" si="2"/>
        <v>Capacity Factor (%)_Utility-Scale Battery Storage - 10Hr_Conservative</v>
      </c>
      <c r="B127" s="205"/>
      <c r="D127" s="201"/>
      <c r="E127" s="92" t="s">
        <v>74</v>
      </c>
      <c r="F127" s="91" t="s">
        <v>143</v>
      </c>
      <c r="G127" s="90">
        <v>0.41666666666666669</v>
      </c>
      <c r="H127" s="90">
        <v>0.41666666666666669</v>
      </c>
      <c r="I127" s="90">
        <v>0.41666666666666669</v>
      </c>
      <c r="J127" s="90">
        <v>0.41666666666666669</v>
      </c>
      <c r="K127" s="90">
        <v>0.41666666666666669</v>
      </c>
      <c r="L127" s="90">
        <v>0.41666666666666669</v>
      </c>
      <c r="M127" s="90">
        <v>0.41666666666666669</v>
      </c>
      <c r="N127" s="90">
        <v>0.41666666666666669</v>
      </c>
      <c r="O127" s="90">
        <v>0.41666666666666669</v>
      </c>
      <c r="P127" s="90">
        <v>0.41666666666666669</v>
      </c>
      <c r="Q127" s="90">
        <v>0.41666666666666669</v>
      </c>
      <c r="R127" s="90">
        <v>0.41666666666666669</v>
      </c>
      <c r="S127" s="90">
        <v>0.41666666666666669</v>
      </c>
      <c r="T127" s="90">
        <v>0.41666666666666669</v>
      </c>
      <c r="U127" s="90">
        <v>0.41666666666666669</v>
      </c>
      <c r="V127" s="90">
        <v>0.41666666666666669</v>
      </c>
      <c r="W127" s="90">
        <v>0.41666666666666669</v>
      </c>
      <c r="X127" s="90">
        <v>0.41666666666666669</v>
      </c>
      <c r="Y127" s="90">
        <v>0.41666666666666669</v>
      </c>
      <c r="Z127" s="90">
        <v>0.41666666666666669</v>
      </c>
      <c r="AA127" s="90">
        <v>0.41666666666666669</v>
      </c>
      <c r="AB127" s="90">
        <v>0.41666666666666669</v>
      </c>
      <c r="AC127" s="90">
        <v>0.41666666666666669</v>
      </c>
      <c r="AD127" s="90">
        <v>0.41666666666666669</v>
      </c>
      <c r="AE127" s="90">
        <v>0.41666666666666669</v>
      </c>
      <c r="AF127" s="90">
        <v>0.41666666666666669</v>
      </c>
      <c r="AG127" s="90">
        <v>0.41666666666666669</v>
      </c>
      <c r="AH127" s="90">
        <v>0.41666666666666669</v>
      </c>
      <c r="AI127" s="90">
        <v>0.41666666666666669</v>
      </c>
      <c r="AJ127" s="90">
        <v>0.41666666666666669</v>
      </c>
    </row>
    <row r="128" spans="1:36" x14ac:dyDescent="0.25">
      <c r="B128" s="39"/>
    </row>
    <row r="129" spans="1:28" x14ac:dyDescent="0.25">
      <c r="B129" s="203" t="s">
        <v>175</v>
      </c>
      <c r="C129" s="202"/>
      <c r="D129" s="202"/>
      <c r="E129" s="202"/>
      <c r="F129" s="202"/>
      <c r="G129" s="202"/>
      <c r="H129" s="202"/>
      <c r="I129" s="202"/>
      <c r="J129" s="202"/>
      <c r="K129" s="202"/>
      <c r="L129" s="202"/>
      <c r="M129" s="202"/>
      <c r="N129" s="202"/>
      <c r="O129" s="202"/>
      <c r="P129" s="202"/>
      <c r="Q129" s="89"/>
      <c r="R129" s="89"/>
      <c r="S129" s="89"/>
      <c r="T129" s="89"/>
      <c r="U129" s="89"/>
      <c r="V129" s="89"/>
      <c r="W129" s="89"/>
    </row>
    <row r="130" spans="1:28" ht="15.75" thickBot="1" x14ac:dyDescent="0.3">
      <c r="B130" s="45"/>
      <c r="C130" s="45"/>
      <c r="D130" s="45"/>
      <c r="E130" s="45"/>
      <c r="F130" s="45"/>
      <c r="G130" s="45"/>
      <c r="H130" s="45"/>
      <c r="I130" s="88"/>
      <c r="J130" s="88"/>
      <c r="K130" s="88"/>
      <c r="L130" s="88"/>
      <c r="M130" s="88"/>
      <c r="N130" s="88"/>
      <c r="O130" s="88"/>
      <c r="P130" s="45"/>
      <c r="Q130" s="45"/>
      <c r="R130" s="45"/>
      <c r="S130" s="45"/>
      <c r="T130" s="45"/>
      <c r="U130" s="45"/>
      <c r="V130" s="45"/>
      <c r="W130" s="45"/>
    </row>
    <row r="131" spans="1:28" x14ac:dyDescent="0.25">
      <c r="B131" s="45"/>
      <c r="C131" s="190" t="s">
        <v>174</v>
      </c>
      <c r="D131" s="191"/>
      <c r="E131" s="191"/>
      <c r="F131" s="191"/>
      <c r="G131" s="191"/>
      <c r="H131" s="191"/>
      <c r="I131" s="193" t="s">
        <v>168</v>
      </c>
      <c r="J131" s="194"/>
      <c r="K131" s="194"/>
      <c r="L131" s="194"/>
      <c r="M131" s="195"/>
      <c r="N131" s="74" t="s">
        <v>167</v>
      </c>
      <c r="O131" s="87" t="s">
        <v>166</v>
      </c>
      <c r="P131" s="86"/>
      <c r="Q131" s="86"/>
      <c r="R131" s="86"/>
      <c r="S131" s="86"/>
      <c r="T131" s="86"/>
      <c r="U131" s="86"/>
      <c r="V131" s="86"/>
      <c r="W131" s="85"/>
    </row>
    <row r="132" spans="1:28" ht="14.65" customHeight="1" x14ac:dyDescent="0.25">
      <c r="B132" s="45"/>
      <c r="C132" s="183" t="s">
        <v>173</v>
      </c>
      <c r="D132" s="184"/>
      <c r="E132" s="184"/>
      <c r="F132" s="184"/>
      <c r="G132" s="184"/>
      <c r="H132" s="185"/>
      <c r="I132" t="s">
        <v>157</v>
      </c>
      <c r="M132" s="84"/>
      <c r="N132" s="83"/>
      <c r="O132" s="82"/>
      <c r="W132" s="81"/>
    </row>
    <row r="133" spans="1:28" ht="14.65" customHeight="1" x14ac:dyDescent="0.25">
      <c r="B133" s="45"/>
      <c r="C133" s="183" t="s">
        <v>165</v>
      </c>
      <c r="D133" s="184"/>
      <c r="E133" s="184"/>
      <c r="F133" s="184"/>
      <c r="G133" s="184"/>
      <c r="H133" s="185"/>
      <c r="I133" s="70" t="s">
        <v>157</v>
      </c>
      <c r="J133" s="67"/>
      <c r="K133" s="67"/>
      <c r="L133" s="67"/>
      <c r="M133" s="49"/>
      <c r="N133" s="68"/>
      <c r="O133" s="68"/>
      <c r="P133" s="67" t="s">
        <v>164</v>
      </c>
      <c r="Q133" s="67"/>
      <c r="R133" s="67"/>
      <c r="S133" s="67"/>
      <c r="T133" s="67"/>
      <c r="U133" s="67"/>
      <c r="V133" s="67"/>
      <c r="W133" s="66"/>
    </row>
    <row r="134" spans="1:28" ht="45" customHeight="1" x14ac:dyDescent="0.25">
      <c r="B134" s="45"/>
      <c r="C134" s="183" t="s">
        <v>77</v>
      </c>
      <c r="D134" s="184"/>
      <c r="E134" s="184"/>
      <c r="F134" s="184"/>
      <c r="G134" s="184"/>
      <c r="H134" s="185"/>
      <c r="I134" s="196" t="s">
        <v>172</v>
      </c>
      <c r="J134" s="197"/>
      <c r="K134" s="197"/>
      <c r="L134" s="197"/>
      <c r="M134" s="198"/>
      <c r="N134" s="80"/>
      <c r="O134" s="80"/>
      <c r="P134" s="79"/>
      <c r="Q134" s="79"/>
      <c r="R134" s="79"/>
      <c r="S134" s="79"/>
      <c r="T134" s="79"/>
      <c r="U134" s="79"/>
      <c r="V134" s="79"/>
      <c r="W134" s="78"/>
    </row>
    <row r="135" spans="1:28" ht="46.5" customHeight="1" x14ac:dyDescent="0.25">
      <c r="B135" s="45"/>
      <c r="C135" s="183" t="s">
        <v>161</v>
      </c>
      <c r="D135" s="184"/>
      <c r="E135" s="184"/>
      <c r="F135" s="184"/>
      <c r="G135" s="184"/>
      <c r="H135" s="185"/>
      <c r="I135" s="196" t="s">
        <v>171</v>
      </c>
      <c r="J135" s="197"/>
      <c r="K135" s="197"/>
      <c r="L135" s="197"/>
      <c r="M135" s="198"/>
      <c r="N135" s="80"/>
      <c r="O135" s="80"/>
      <c r="P135" s="79"/>
      <c r="Q135" s="79"/>
      <c r="R135" s="79"/>
      <c r="S135" s="79"/>
      <c r="T135" s="79"/>
      <c r="U135" s="79"/>
      <c r="V135" s="79"/>
      <c r="W135" s="78"/>
    </row>
    <row r="136" spans="1:28" x14ac:dyDescent="0.25">
      <c r="B136" s="45"/>
      <c r="C136" s="183" t="s">
        <v>160</v>
      </c>
      <c r="D136" s="184"/>
      <c r="E136" s="184"/>
      <c r="F136" s="184"/>
      <c r="G136" s="184"/>
      <c r="H136" s="185"/>
      <c r="I136" s="77" t="s">
        <v>157</v>
      </c>
      <c r="J136" s="47"/>
      <c r="K136" s="47"/>
      <c r="L136" s="47"/>
      <c r="M136" s="49"/>
      <c r="N136" s="48"/>
      <c r="O136" s="48"/>
      <c r="P136" s="47"/>
      <c r="Q136" s="47"/>
      <c r="R136" s="47"/>
      <c r="S136" s="47"/>
      <c r="T136" s="47"/>
      <c r="U136" s="47"/>
      <c r="V136" s="47"/>
      <c r="W136" s="46"/>
    </row>
    <row r="137" spans="1:28" ht="15.75" thickBot="1" x14ac:dyDescent="0.3">
      <c r="B137" s="45"/>
      <c r="C137" s="186" t="s">
        <v>170</v>
      </c>
      <c r="D137" s="187"/>
      <c r="E137" s="187"/>
      <c r="F137" s="187"/>
      <c r="G137" s="187"/>
      <c r="H137" s="188"/>
      <c r="I137" s="44" t="s">
        <v>157</v>
      </c>
      <c r="J137" s="41"/>
      <c r="K137" s="41"/>
      <c r="L137" s="41"/>
      <c r="M137" s="41"/>
      <c r="N137" s="42"/>
      <c r="O137" s="42"/>
      <c r="P137" s="41"/>
      <c r="Q137" s="41"/>
      <c r="R137" s="41"/>
      <c r="S137" s="41"/>
      <c r="T137" s="41"/>
      <c r="U137" s="41"/>
      <c r="V137" s="41"/>
      <c r="W137" s="40"/>
    </row>
    <row r="138" spans="1:28" ht="15.75" thickBot="1" x14ac:dyDescent="0.3">
      <c r="B138" s="45"/>
      <c r="C138" s="189"/>
      <c r="D138" s="189"/>
      <c r="E138" s="189"/>
      <c r="F138" s="189"/>
      <c r="G138" s="189"/>
      <c r="H138" s="189"/>
      <c r="I138" s="76"/>
      <c r="J138" s="76"/>
      <c r="K138" s="76"/>
      <c r="L138" s="76"/>
      <c r="M138" s="76"/>
      <c r="N138" s="76"/>
      <c r="O138" s="76"/>
      <c r="P138" s="75"/>
      <c r="Q138" s="75"/>
      <c r="R138" s="75"/>
      <c r="S138" s="75"/>
      <c r="T138" s="75"/>
      <c r="U138" s="75"/>
      <c r="V138" s="75"/>
      <c r="W138" s="75"/>
    </row>
    <row r="139" spans="1:28" x14ac:dyDescent="0.25">
      <c r="B139" s="45"/>
      <c r="C139" s="190" t="s">
        <v>169</v>
      </c>
      <c r="D139" s="191"/>
      <c r="E139" s="191"/>
      <c r="F139" s="191"/>
      <c r="G139" s="191"/>
      <c r="H139" s="192"/>
      <c r="I139" s="193" t="s">
        <v>168</v>
      </c>
      <c r="J139" s="194"/>
      <c r="K139" s="194"/>
      <c r="L139" s="194"/>
      <c r="M139" s="195"/>
      <c r="N139" s="74" t="s">
        <v>167</v>
      </c>
      <c r="O139" s="74" t="s">
        <v>166</v>
      </c>
      <c r="P139" s="73"/>
      <c r="Q139" s="72"/>
      <c r="R139" s="72"/>
      <c r="S139" s="72"/>
      <c r="T139" s="72"/>
      <c r="U139" s="72"/>
      <c r="V139" s="72"/>
      <c r="W139" s="71"/>
    </row>
    <row r="140" spans="1:28" x14ac:dyDescent="0.25">
      <c r="B140" s="45"/>
      <c r="C140" s="183" t="s">
        <v>165</v>
      </c>
      <c r="D140" s="184"/>
      <c r="E140" s="184"/>
      <c r="F140" s="184"/>
      <c r="G140" s="184"/>
      <c r="H140" s="185"/>
      <c r="I140" s="70" t="s">
        <v>157</v>
      </c>
      <c r="J140" s="67"/>
      <c r="K140" s="67"/>
      <c r="L140" s="67"/>
      <c r="M140" s="69"/>
      <c r="N140" s="68"/>
      <c r="O140" s="68"/>
      <c r="P140" s="67" t="s">
        <v>164</v>
      </c>
      <c r="Q140" s="67"/>
      <c r="R140" s="67"/>
      <c r="S140" s="67"/>
      <c r="T140" s="67"/>
      <c r="U140" s="67"/>
      <c r="V140" s="67"/>
      <c r="W140" s="66"/>
    </row>
    <row r="141" spans="1:28" x14ac:dyDescent="0.25">
      <c r="B141" s="45"/>
      <c r="C141" s="53" t="s">
        <v>77</v>
      </c>
      <c r="D141" s="52"/>
      <c r="E141" s="52"/>
      <c r="F141" s="52"/>
      <c r="G141" s="52"/>
      <c r="H141" s="51"/>
      <c r="I141" s="50" t="s">
        <v>159</v>
      </c>
      <c r="J141" s="63"/>
      <c r="K141" s="63"/>
      <c r="L141" s="63"/>
      <c r="M141" s="65"/>
      <c r="N141" s="64"/>
      <c r="O141" s="64"/>
      <c r="P141" s="63"/>
      <c r="Q141" s="63"/>
      <c r="R141" s="63"/>
      <c r="S141" s="63"/>
      <c r="T141" s="63"/>
      <c r="U141" s="63"/>
      <c r="V141" s="63"/>
      <c r="W141" s="62"/>
    </row>
    <row r="142" spans="1:28" s="45" customFormat="1" ht="14.25" customHeight="1" x14ac:dyDescent="0.25">
      <c r="A142" s="401"/>
      <c r="C142" s="53" t="s">
        <v>163</v>
      </c>
      <c r="D142" s="52"/>
      <c r="E142" s="52"/>
      <c r="F142" s="52"/>
      <c r="G142" s="52"/>
      <c r="H142" s="51"/>
      <c r="I142" s="61" t="s">
        <v>157</v>
      </c>
      <c r="J142" s="61"/>
      <c r="K142" s="61"/>
      <c r="L142" s="61"/>
      <c r="M142" s="61"/>
      <c r="O142" s="60"/>
      <c r="P142" s="59" t="s">
        <v>162</v>
      </c>
      <c r="Q142" s="52"/>
      <c r="R142" s="51"/>
      <c r="S142" s="52"/>
      <c r="T142" s="58"/>
      <c r="U142" s="52"/>
      <c r="V142" s="52"/>
      <c r="W142" s="52"/>
      <c r="X142" s="52"/>
      <c r="Y142" s="52"/>
      <c r="Z142" s="52"/>
      <c r="AA142" s="52"/>
      <c r="AB142" s="51"/>
    </row>
    <row r="143" spans="1:28" x14ac:dyDescent="0.25">
      <c r="B143" s="45"/>
      <c r="C143" s="183" t="s">
        <v>161</v>
      </c>
      <c r="D143" s="184"/>
      <c r="E143" s="184"/>
      <c r="F143" s="184"/>
      <c r="G143" s="184"/>
      <c r="H143" s="185"/>
      <c r="I143" s="50" t="s">
        <v>159</v>
      </c>
      <c r="J143" s="55"/>
      <c r="K143" s="55"/>
      <c r="L143" s="55"/>
      <c r="M143" s="57"/>
      <c r="N143" s="56"/>
      <c r="O143" s="56"/>
      <c r="P143" s="55"/>
      <c r="Q143" s="55"/>
      <c r="R143" s="55"/>
      <c r="S143" s="55"/>
      <c r="T143" s="55"/>
      <c r="U143" s="55"/>
      <c r="V143" s="55"/>
      <c r="W143" s="54"/>
    </row>
    <row r="144" spans="1:28" x14ac:dyDescent="0.25">
      <c r="B144" s="45"/>
      <c r="C144" s="183" t="s">
        <v>160</v>
      </c>
      <c r="D144" s="184"/>
      <c r="E144" s="184"/>
      <c r="F144" s="184"/>
      <c r="G144" s="184"/>
      <c r="H144" s="185"/>
      <c r="I144" s="50" t="s">
        <v>159</v>
      </c>
      <c r="J144" s="47"/>
      <c r="K144" s="47"/>
      <c r="L144" s="47"/>
      <c r="M144" s="49"/>
      <c r="N144" s="48"/>
      <c r="O144" s="48"/>
      <c r="P144" s="47"/>
      <c r="Q144" s="47"/>
      <c r="R144" s="47"/>
      <c r="S144" s="47"/>
      <c r="T144" s="47"/>
      <c r="U144" s="47"/>
      <c r="V144" s="47"/>
      <c r="W144" s="46"/>
    </row>
    <row r="145" spans="2:23" ht="15.75" thickBot="1" x14ac:dyDescent="0.3">
      <c r="B145" s="45"/>
      <c r="C145" s="186" t="s">
        <v>158</v>
      </c>
      <c r="D145" s="187"/>
      <c r="E145" s="187"/>
      <c r="F145" s="187"/>
      <c r="G145" s="187"/>
      <c r="H145" s="188"/>
      <c r="I145" s="44" t="s">
        <v>157</v>
      </c>
      <c r="J145" s="41"/>
      <c r="K145" s="41"/>
      <c r="L145" s="41"/>
      <c r="M145" s="43"/>
      <c r="N145" s="42"/>
      <c r="O145" s="42"/>
      <c r="P145" s="41"/>
      <c r="Q145" s="41"/>
      <c r="R145" s="41"/>
      <c r="S145" s="41"/>
      <c r="T145" s="41"/>
      <c r="U145" s="41"/>
      <c r="V145" s="41"/>
      <c r="W145" s="40"/>
    </row>
    <row r="146" spans="2:23" x14ac:dyDescent="0.25">
      <c r="B146" s="39"/>
    </row>
    <row r="147" spans="2:23" x14ac:dyDescent="0.25">
      <c r="B147" s="39"/>
    </row>
    <row r="148" spans="2:23" x14ac:dyDescent="0.25">
      <c r="B148" s="39"/>
    </row>
    <row r="149" spans="2:23" x14ac:dyDescent="0.25">
      <c r="B149" s="39"/>
    </row>
    <row r="150" spans="2:23" x14ac:dyDescent="0.25">
      <c r="B150" s="39"/>
    </row>
    <row r="151" spans="2:23" x14ac:dyDescent="0.25">
      <c r="B151" s="39"/>
    </row>
    <row r="152" spans="2:23" x14ac:dyDescent="0.25">
      <c r="B152" s="39"/>
    </row>
    <row r="153" spans="2:23" x14ac:dyDescent="0.25">
      <c r="B153" s="39"/>
    </row>
    <row r="154" spans="2:23" x14ac:dyDescent="0.25">
      <c r="B154" s="39"/>
    </row>
    <row r="155" spans="2:23" x14ac:dyDescent="0.25">
      <c r="B155" s="39"/>
    </row>
    <row r="156" spans="2:23" x14ac:dyDescent="0.25">
      <c r="B156" s="39"/>
    </row>
    <row r="157" spans="2:23" x14ac:dyDescent="0.25">
      <c r="B157" s="39"/>
    </row>
    <row r="158" spans="2:23" x14ac:dyDescent="0.25">
      <c r="B158" s="39"/>
    </row>
    <row r="159" spans="2:23" x14ac:dyDescent="0.25">
      <c r="B159" s="39"/>
    </row>
    <row r="160" spans="2:23"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169" spans="2:2" x14ac:dyDescent="0.25">
      <c r="B169" s="39"/>
    </row>
    <row r="170" spans="2:2" x14ac:dyDescent="0.25">
      <c r="B170" s="39"/>
    </row>
    <row r="171" spans="2:2" x14ac:dyDescent="0.25">
      <c r="B171" s="39"/>
    </row>
    <row r="172" spans="2:2" x14ac:dyDescent="0.25">
      <c r="B172" s="39"/>
    </row>
    <row r="173" spans="2:2" x14ac:dyDescent="0.25">
      <c r="B173" s="39"/>
    </row>
    <row r="174" spans="2:2" x14ac:dyDescent="0.25">
      <c r="B174" s="39"/>
    </row>
    <row r="175" spans="2:2" x14ac:dyDescent="0.25">
      <c r="B175" s="39"/>
    </row>
    <row r="176" spans="2:2" x14ac:dyDescent="0.25">
      <c r="B176" s="39"/>
    </row>
    <row r="177" spans="2:2" x14ac:dyDescent="0.25">
      <c r="B177" s="39"/>
    </row>
    <row r="178" spans="2:2" x14ac:dyDescent="0.25">
      <c r="B178" s="39"/>
    </row>
    <row r="179" spans="2:2" x14ac:dyDescent="0.25">
      <c r="B179" s="39"/>
    </row>
    <row r="180" spans="2:2" x14ac:dyDescent="0.25">
      <c r="B180" s="39"/>
    </row>
    <row r="181" spans="2:2" x14ac:dyDescent="0.25">
      <c r="B181" s="39"/>
    </row>
    <row r="182" spans="2:2" x14ac:dyDescent="0.25">
      <c r="B182" s="39"/>
    </row>
    <row r="183" spans="2:2" x14ac:dyDescent="0.25">
      <c r="B183" s="39"/>
    </row>
    <row r="184" spans="2:2" x14ac:dyDescent="0.25">
      <c r="B184" s="39"/>
    </row>
    <row r="185" spans="2:2" x14ac:dyDescent="0.25">
      <c r="B185" s="39"/>
    </row>
    <row r="186" spans="2:2" x14ac:dyDescent="0.25">
      <c r="B186" s="39"/>
    </row>
    <row r="187" spans="2:2" x14ac:dyDescent="0.25">
      <c r="B187" s="39"/>
    </row>
    <row r="188" spans="2:2" x14ac:dyDescent="0.25">
      <c r="B188" s="39"/>
    </row>
    <row r="189" spans="2:2" x14ac:dyDescent="0.25">
      <c r="B189" s="39"/>
    </row>
    <row r="190" spans="2:2" x14ac:dyDescent="0.25">
      <c r="B190" s="39"/>
    </row>
    <row r="191" spans="2:2" x14ac:dyDescent="0.25">
      <c r="B191" s="39"/>
    </row>
    <row r="192" spans="2:2" x14ac:dyDescent="0.25">
      <c r="B192" s="39"/>
    </row>
    <row r="193" spans="2:2" x14ac:dyDescent="0.25">
      <c r="B193" s="39"/>
    </row>
    <row r="194" spans="2:2" x14ac:dyDescent="0.25">
      <c r="B194" s="39"/>
    </row>
    <row r="195" spans="2:2" x14ac:dyDescent="0.25">
      <c r="B195" s="39"/>
    </row>
    <row r="196" spans="2:2" x14ac:dyDescent="0.25">
      <c r="B196" s="39"/>
    </row>
    <row r="197" spans="2:2" x14ac:dyDescent="0.25">
      <c r="B197" s="39"/>
    </row>
    <row r="198" spans="2:2" x14ac:dyDescent="0.25">
      <c r="B198" s="39"/>
    </row>
    <row r="199" spans="2:2" x14ac:dyDescent="0.25">
      <c r="B199" s="39"/>
    </row>
    <row r="200" spans="2:2" x14ac:dyDescent="0.25">
      <c r="B200" s="39"/>
    </row>
    <row r="201" spans="2:2" x14ac:dyDescent="0.25">
      <c r="B201" s="39"/>
    </row>
    <row r="202" spans="2:2" x14ac:dyDescent="0.25">
      <c r="B202" s="39"/>
    </row>
    <row r="203" spans="2:2" x14ac:dyDescent="0.25">
      <c r="B203" s="39"/>
    </row>
    <row r="204" spans="2:2" x14ac:dyDescent="0.25">
      <c r="B204" s="39"/>
    </row>
    <row r="205" spans="2:2" x14ac:dyDescent="0.25">
      <c r="B205" s="39"/>
    </row>
    <row r="206" spans="2:2" x14ac:dyDescent="0.25">
      <c r="B206" s="39"/>
    </row>
    <row r="207" spans="2:2" x14ac:dyDescent="0.25">
      <c r="B207" s="39"/>
    </row>
    <row r="208" spans="2:2" x14ac:dyDescent="0.25">
      <c r="B208" s="39"/>
    </row>
    <row r="209" spans="2:2" x14ac:dyDescent="0.25">
      <c r="B209" s="39"/>
    </row>
    <row r="210" spans="2:2" x14ac:dyDescent="0.25">
      <c r="B210" s="39"/>
    </row>
    <row r="211" spans="2:2" x14ac:dyDescent="0.25">
      <c r="B211" s="39"/>
    </row>
    <row r="212" spans="2:2" x14ac:dyDescent="0.25">
      <c r="B212" s="39"/>
    </row>
    <row r="213" spans="2:2" x14ac:dyDescent="0.25">
      <c r="B213" s="39"/>
    </row>
    <row r="214" spans="2:2" x14ac:dyDescent="0.25">
      <c r="B214" s="39"/>
    </row>
    <row r="215" spans="2:2" x14ac:dyDescent="0.25">
      <c r="B215" s="39"/>
    </row>
    <row r="216" spans="2:2" x14ac:dyDescent="0.25">
      <c r="B216" s="39"/>
    </row>
    <row r="217" spans="2:2" x14ac:dyDescent="0.25">
      <c r="B217" s="39"/>
    </row>
    <row r="218" spans="2:2" x14ac:dyDescent="0.25">
      <c r="B218" s="39"/>
    </row>
    <row r="219" spans="2:2" x14ac:dyDescent="0.25">
      <c r="B219" s="39"/>
    </row>
    <row r="220" spans="2:2" x14ac:dyDescent="0.25">
      <c r="B220" s="39"/>
    </row>
    <row r="221" spans="2:2" x14ac:dyDescent="0.25">
      <c r="B221" s="39"/>
    </row>
    <row r="222" spans="2:2" x14ac:dyDescent="0.25">
      <c r="B222" s="39"/>
    </row>
  </sheetData>
  <mergeCells count="37">
    <mergeCell ref="D96:D110"/>
    <mergeCell ref="D113:D127"/>
    <mergeCell ref="A1:K1"/>
    <mergeCell ref="L4:L5"/>
    <mergeCell ref="C7:Q7"/>
    <mergeCell ref="B9:B36"/>
    <mergeCell ref="D9:F9"/>
    <mergeCell ref="G9:L9"/>
    <mergeCell ref="D11:L11"/>
    <mergeCell ref="D12:L12"/>
    <mergeCell ref="D13:L13"/>
    <mergeCell ref="C15:P16"/>
    <mergeCell ref="I139:M139"/>
    <mergeCell ref="C134:H134"/>
    <mergeCell ref="I134:M134"/>
    <mergeCell ref="D17:D27"/>
    <mergeCell ref="D31:D36"/>
    <mergeCell ref="C38:Q38"/>
    <mergeCell ref="B129:P129"/>
    <mergeCell ref="C131:H131"/>
    <mergeCell ref="I131:M131"/>
    <mergeCell ref="C132:H132"/>
    <mergeCell ref="I135:M135"/>
    <mergeCell ref="C133:H133"/>
    <mergeCell ref="B43:B127"/>
    <mergeCell ref="D43:D57"/>
    <mergeCell ref="D62:D76"/>
    <mergeCell ref="D79:D93"/>
    <mergeCell ref="C140:H140"/>
    <mergeCell ref="C143:H143"/>
    <mergeCell ref="C144:H144"/>
    <mergeCell ref="C145:H145"/>
    <mergeCell ref="C135:H135"/>
    <mergeCell ref="C136:H136"/>
    <mergeCell ref="C137:H137"/>
    <mergeCell ref="C138:H138"/>
    <mergeCell ref="C139:H139"/>
  </mergeCells>
  <hyperlinks>
    <hyperlink ref="M1" r:id="rId1" display="https://atb.nrel.gov/electricity/2022/utility-scale_battery_storage" xr:uid="{146A1AE8-B494-4CCF-9241-A517099A291C}"/>
    <hyperlink ref="I134:M134" r:id="rId2" display="V. Ramasamy, D. Feldman, J. Desai, and R. Margolis. 2022. U.S. Solar Photovoltaic System and Energy Storage Cost Benchmark: Q1 2022. Golden, CO: National Renewable Energy Laboratory" xr:uid="{A94EDBA0-B514-43AF-8BFB-3C9E59EE2FFB}"/>
    <hyperlink ref="I135:M135" r:id="rId3" display="V. Ramasamy, D. Feldman, J. Desai, and R. Margolis. 2022. U.S. Solar Photovoltaic System and Energy Storage Cost Benchmark: Q1 2022. Golden, CO: National Renewable Energy Laboratory" xr:uid="{9A950D57-77BD-4382-AD10-62204C986959}"/>
    <hyperlink ref="I141" r:id="rId4" xr:uid="{D2FFAD85-66AF-4171-BBF7-45103422ECAE}"/>
    <hyperlink ref="I143" r:id="rId5" xr:uid="{2ACB5E70-7979-4B85-9E85-8293FB73D7DC}"/>
    <hyperlink ref="I144" r:id="rId6" xr:uid="{7CEFA289-1743-4389-A0A8-1EE2D1DAF870}"/>
  </hyperlinks>
  <pageMargins left="0.7" right="0.7" top="0.75" bottom="0.75" header="0.3" footer="0.3"/>
  <pageSetup orientation="portrait" r:id="rId7"/>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7C1E-DEA6-4321-A342-0BF9717496EA}">
  <sheetPr codeName="Sheet23">
    <tabColor rgb="FFFFFF00"/>
  </sheetPr>
  <dimension ref="A1:DD239"/>
  <sheetViews>
    <sheetView zoomScale="80" zoomScaleNormal="80" workbookViewId="0">
      <selection sqref="A1:K1"/>
    </sheetView>
  </sheetViews>
  <sheetFormatPr defaultColWidth="8.42578125" defaultRowHeight="15" x14ac:dyDescent="0.25"/>
  <cols>
    <col min="1" max="1" width="92.140625" style="5" bestFit="1" customWidth="1"/>
    <col min="4" max="4" width="36.42578125" customWidth="1"/>
    <col min="5" max="5" width="34.42578125" bestFit="1" customWidth="1"/>
    <col min="6" max="6" width="34.42578125" customWidth="1"/>
    <col min="7" max="38" width="21.42578125" customWidth="1"/>
    <col min="41" max="41" width="8.42578125" customWidth="1"/>
    <col min="72" max="72" width="13.42578125" customWidth="1"/>
  </cols>
  <sheetData>
    <row r="1" spans="1:108" s="45" customFormat="1" ht="18" x14ac:dyDescent="0.25">
      <c r="A1" s="206" t="s">
        <v>232</v>
      </c>
      <c r="B1" s="206"/>
      <c r="C1" s="206"/>
      <c r="D1" s="206"/>
      <c r="E1" s="206"/>
      <c r="F1" s="206"/>
      <c r="G1" s="206"/>
      <c r="H1" s="206"/>
      <c r="I1" s="206"/>
      <c r="J1" s="206"/>
      <c r="K1" s="206"/>
      <c r="M1" s="38" t="s">
        <v>231</v>
      </c>
    </row>
    <row r="2" spans="1:108" s="45" customFormat="1" ht="14.25" customHeight="1" x14ac:dyDescent="0.25">
      <c r="A2" s="5"/>
      <c r="B2"/>
      <c r="C2"/>
      <c r="D2"/>
      <c r="E2"/>
      <c r="F2"/>
      <c r="G2" s="133"/>
      <c r="H2" s="133"/>
      <c r="I2" s="133"/>
      <c r="J2" s="133"/>
      <c r="K2" s="133"/>
      <c r="L2" s="134" t="s">
        <v>214</v>
      </c>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row>
    <row r="3" spans="1:108" s="45" customFormat="1" ht="14.25" customHeight="1" x14ac:dyDescent="0.25">
      <c r="A3" s="5"/>
      <c r="B3"/>
      <c r="C3"/>
      <c r="D3"/>
      <c r="E3"/>
      <c r="F3"/>
      <c r="L3" s="132" t="s">
        <v>213</v>
      </c>
    </row>
    <row r="4" spans="1:108" s="45" customFormat="1" ht="14.25" customHeight="1" x14ac:dyDescent="0.2">
      <c r="A4" s="401"/>
      <c r="D4" s="131"/>
      <c r="L4" s="207" t="s">
        <v>212</v>
      </c>
    </row>
    <row r="5" spans="1:108" x14ac:dyDescent="0.25">
      <c r="L5" s="208"/>
    </row>
    <row r="6" spans="1:108" s="45" customFormat="1" ht="14.25" customHeight="1" x14ac:dyDescent="0.2">
      <c r="A6" s="401"/>
      <c r="H6" s="130"/>
      <c r="I6" s="129"/>
      <c r="J6" s="129"/>
      <c r="K6" s="129"/>
      <c r="M6" s="129"/>
      <c r="N6" s="129"/>
      <c r="O6" s="129"/>
      <c r="P6" s="129"/>
      <c r="Q6" s="129"/>
      <c r="R6" s="129"/>
      <c r="S6" s="129"/>
      <c r="T6" s="129"/>
      <c r="U6" s="129"/>
      <c r="V6" s="129"/>
      <c r="W6" s="129"/>
      <c r="X6" s="129"/>
      <c r="Y6" s="129"/>
      <c r="Z6" s="129"/>
      <c r="AA6" s="129"/>
      <c r="AB6" s="129"/>
      <c r="AC6" s="129"/>
      <c r="AD6" s="129"/>
      <c r="AE6" s="128"/>
      <c r="AF6" s="125"/>
    </row>
    <row r="7" spans="1:108" s="45" customFormat="1" ht="14.25" customHeight="1" x14ac:dyDescent="0.2">
      <c r="A7" s="401"/>
      <c r="B7" s="127" t="s">
        <v>211</v>
      </c>
      <c r="C7" s="202" t="s">
        <v>105</v>
      </c>
      <c r="D7" s="202"/>
      <c r="E7" s="202"/>
      <c r="F7" s="202"/>
      <c r="G7" s="202"/>
      <c r="H7" s="202"/>
      <c r="I7" s="202"/>
      <c r="J7" s="202"/>
      <c r="K7" s="202"/>
      <c r="L7" s="202"/>
      <c r="M7" s="202"/>
      <c r="N7" s="202"/>
      <c r="O7" s="202"/>
      <c r="P7" s="202"/>
      <c r="Q7" s="202"/>
      <c r="R7" s="89"/>
      <c r="S7" s="89"/>
      <c r="T7" s="89"/>
      <c r="U7" s="89"/>
      <c r="V7" s="89"/>
      <c r="W7" s="89"/>
      <c r="X7" s="89"/>
      <c r="Y7" s="89"/>
      <c r="Z7" s="89"/>
      <c r="AA7" s="126"/>
      <c r="AB7" s="125"/>
    </row>
    <row r="8" spans="1:108" s="45" customFormat="1" ht="14.25" customHeight="1" thickBot="1" x14ac:dyDescent="0.25">
      <c r="A8" s="401"/>
      <c r="O8" s="124"/>
    </row>
    <row r="9" spans="1:108" s="45" customFormat="1" ht="14.25" customHeight="1" thickBot="1" x14ac:dyDescent="0.3">
      <c r="A9" s="5"/>
      <c r="B9" s="209" t="s">
        <v>210</v>
      </c>
      <c r="D9" s="210" t="s">
        <v>209</v>
      </c>
      <c r="E9" s="211"/>
      <c r="F9" s="212"/>
      <c r="G9" s="213">
        <v>2021</v>
      </c>
      <c r="H9" s="214"/>
      <c r="I9" s="214"/>
      <c r="J9" s="214"/>
      <c r="K9" s="215"/>
      <c r="L9" s="215"/>
    </row>
    <row r="10" spans="1:108" s="45" customFormat="1" ht="14.25" customHeight="1" thickBot="1" x14ac:dyDescent="0.25">
      <c r="A10" s="401"/>
      <c r="B10" s="209"/>
      <c r="D10" s="101" t="s">
        <v>208</v>
      </c>
      <c r="J10" s="124"/>
    </row>
    <row r="11" spans="1:108" s="45" customFormat="1" ht="13.5" customHeight="1" thickBot="1" x14ac:dyDescent="0.3">
      <c r="A11" s="401"/>
      <c r="B11" s="209"/>
      <c r="D11" s="216" t="s">
        <v>230</v>
      </c>
      <c r="E11" s="217"/>
      <c r="F11" s="217"/>
      <c r="G11" s="217"/>
      <c r="H11" s="217"/>
      <c r="I11" s="217"/>
      <c r="J11" s="217"/>
      <c r="K11" s="217"/>
      <c r="L11" s="217"/>
      <c r="W11" s="122"/>
      <c r="X11" s="121"/>
      <c r="Y11" s="121"/>
      <c r="Z11" s="121"/>
      <c r="AA11" s="121"/>
    </row>
    <row r="12" spans="1:108" s="45" customFormat="1" ht="17.25" customHeight="1" thickBot="1" x14ac:dyDescent="0.3">
      <c r="A12" s="401"/>
      <c r="B12" s="209"/>
      <c r="D12" s="218" t="s">
        <v>229</v>
      </c>
      <c r="E12" s="219"/>
      <c r="F12" s="219"/>
      <c r="G12" s="219"/>
      <c r="H12" s="219"/>
      <c r="I12" s="219"/>
      <c r="J12" s="219"/>
      <c r="K12" s="219"/>
      <c r="L12" s="220"/>
      <c r="M12" s="123"/>
      <c r="W12" s="122"/>
      <c r="X12" s="121"/>
      <c r="Y12" s="121"/>
      <c r="Z12" s="121"/>
      <c r="AA12" s="121"/>
    </row>
    <row r="13" spans="1:108" s="45" customFormat="1" ht="13.5" customHeight="1" thickBot="1" x14ac:dyDescent="0.3">
      <c r="A13" s="401"/>
      <c r="B13" s="209"/>
      <c r="D13" s="221"/>
      <c r="E13" s="222"/>
      <c r="F13" s="222"/>
      <c r="G13" s="222"/>
      <c r="H13" s="222"/>
      <c r="I13" s="222"/>
      <c r="J13" s="222"/>
      <c r="K13" s="222"/>
      <c r="L13" s="223"/>
      <c r="W13" s="122"/>
      <c r="X13" s="121"/>
      <c r="Y13" s="121"/>
      <c r="Z13" s="121"/>
      <c r="AA13" s="121"/>
    </row>
    <row r="14" spans="1:108" s="45" customFormat="1" ht="13.5" customHeight="1" thickBot="1" x14ac:dyDescent="0.3">
      <c r="A14" s="401"/>
      <c r="B14" s="209"/>
      <c r="D14" s="221"/>
      <c r="E14" s="222"/>
      <c r="F14" s="222"/>
      <c r="G14" s="222"/>
      <c r="H14" s="222"/>
      <c r="I14" s="222"/>
      <c r="J14" s="222"/>
      <c r="K14" s="222"/>
      <c r="L14" s="223"/>
      <c r="W14" s="121"/>
      <c r="X14" s="121"/>
      <c r="Y14" s="121"/>
      <c r="Z14" s="121"/>
      <c r="AA14" s="121"/>
    </row>
    <row r="15" spans="1:108" x14ac:dyDescent="0.25">
      <c r="B15" s="209"/>
    </row>
    <row r="16" spans="1:108" x14ac:dyDescent="0.25">
      <c r="B16" s="209"/>
      <c r="C16" s="224" t="s">
        <v>228</v>
      </c>
      <c r="D16" s="225"/>
      <c r="E16" s="225"/>
      <c r="F16" s="225"/>
      <c r="G16" s="225"/>
      <c r="H16" s="225"/>
      <c r="I16" s="225"/>
      <c r="J16" s="225"/>
      <c r="K16" s="225"/>
      <c r="L16" s="225"/>
      <c r="M16" s="225"/>
      <c r="N16" s="225"/>
      <c r="O16" s="225"/>
      <c r="P16" s="225"/>
      <c r="Q16" s="142"/>
    </row>
    <row r="17" spans="2:68" x14ac:dyDescent="0.25">
      <c r="B17" s="209"/>
      <c r="C17" s="225"/>
      <c r="D17" s="225"/>
      <c r="E17" s="225"/>
      <c r="F17" s="225"/>
      <c r="G17" s="225"/>
      <c r="H17" s="225"/>
      <c r="I17" s="225"/>
      <c r="J17" s="225"/>
      <c r="K17" s="225"/>
      <c r="L17" s="225"/>
      <c r="M17" s="225"/>
      <c r="N17" s="225"/>
      <c r="O17" s="225"/>
      <c r="P17" s="225"/>
    </row>
    <row r="18" spans="2:68" ht="15" customHeight="1" x14ac:dyDescent="0.25">
      <c r="B18" s="209"/>
      <c r="C18" s="93"/>
      <c r="D18" s="199" t="s">
        <v>204</v>
      </c>
      <c r="E18" s="1" t="s">
        <v>203</v>
      </c>
      <c r="F18" s="1"/>
      <c r="AL18" s="1" t="s">
        <v>227</v>
      </c>
    </row>
    <row r="19" spans="2:68" ht="15" customHeight="1" x14ac:dyDescent="0.25">
      <c r="B19" s="209"/>
      <c r="C19" s="93"/>
      <c r="D19" s="200"/>
      <c r="F19" s="1">
        <v>2021</v>
      </c>
      <c r="G19" s="1">
        <v>2022</v>
      </c>
      <c r="H19" s="1">
        <v>2023</v>
      </c>
      <c r="I19" s="1">
        <v>2024</v>
      </c>
      <c r="J19" s="1">
        <v>2025</v>
      </c>
      <c r="K19" s="1">
        <v>2026</v>
      </c>
      <c r="L19" s="1">
        <v>2027</v>
      </c>
      <c r="M19" s="1">
        <v>2028</v>
      </c>
      <c r="N19" s="1">
        <v>2029</v>
      </c>
      <c r="O19" s="1">
        <v>2030</v>
      </c>
      <c r="P19" s="1">
        <v>2031</v>
      </c>
      <c r="Q19" s="1">
        <v>2032</v>
      </c>
      <c r="R19" s="1">
        <v>2033</v>
      </c>
      <c r="S19" s="1">
        <v>2034</v>
      </c>
      <c r="T19" s="1">
        <v>2035</v>
      </c>
      <c r="U19" s="1">
        <v>2036</v>
      </c>
      <c r="V19" s="1">
        <v>2037</v>
      </c>
      <c r="W19" s="1">
        <v>2038</v>
      </c>
      <c r="X19" s="1">
        <v>2039</v>
      </c>
      <c r="Y19" s="1">
        <v>2040</v>
      </c>
      <c r="Z19" s="1">
        <v>2041</v>
      </c>
      <c r="AA19" s="1">
        <v>2042</v>
      </c>
      <c r="AB19" s="1">
        <v>2043</v>
      </c>
      <c r="AC19" s="1">
        <v>2044</v>
      </c>
      <c r="AD19" s="1">
        <v>2045</v>
      </c>
      <c r="AE19" s="1">
        <v>2046</v>
      </c>
      <c r="AF19" s="1">
        <v>2047</v>
      </c>
      <c r="AG19" s="1">
        <v>2048</v>
      </c>
      <c r="AH19" s="1">
        <v>2049</v>
      </c>
      <c r="AI19" s="1">
        <v>2050</v>
      </c>
      <c r="AM19" s="1">
        <v>2021</v>
      </c>
      <c r="AN19" s="1">
        <v>2022</v>
      </c>
      <c r="AO19" s="1">
        <v>2023</v>
      </c>
      <c r="AP19" s="1">
        <v>2024</v>
      </c>
      <c r="AQ19" s="1">
        <v>2025</v>
      </c>
      <c r="AR19" s="1">
        <v>2026</v>
      </c>
      <c r="AS19" s="1">
        <v>2027</v>
      </c>
      <c r="AT19" s="1">
        <v>2028</v>
      </c>
      <c r="AU19" s="1">
        <v>2029</v>
      </c>
      <c r="AV19" s="1">
        <v>2030</v>
      </c>
      <c r="AW19" s="1">
        <v>2031</v>
      </c>
      <c r="AX19" s="1">
        <v>2032</v>
      </c>
      <c r="AY19" s="1">
        <v>2033</v>
      </c>
      <c r="AZ19" s="1">
        <v>2034</v>
      </c>
      <c r="BA19" s="1">
        <v>2035</v>
      </c>
      <c r="BB19" s="1">
        <v>2036</v>
      </c>
      <c r="BC19" s="1">
        <v>2037</v>
      </c>
      <c r="BD19" s="1">
        <v>2038</v>
      </c>
      <c r="BE19" s="1">
        <v>2039</v>
      </c>
      <c r="BF19" s="1">
        <v>2040</v>
      </c>
      <c r="BG19" s="1">
        <v>2041</v>
      </c>
      <c r="BH19" s="1">
        <v>2042</v>
      </c>
      <c r="BI19" s="1">
        <v>2043</v>
      </c>
      <c r="BJ19" s="1">
        <v>2044</v>
      </c>
      <c r="BK19" s="1">
        <v>2045</v>
      </c>
      <c r="BL19" s="1">
        <v>2046</v>
      </c>
      <c r="BM19" s="1">
        <v>2047</v>
      </c>
      <c r="BN19" s="1">
        <v>2048</v>
      </c>
      <c r="BO19" s="1">
        <v>2049</v>
      </c>
      <c r="BP19" s="1">
        <v>2050</v>
      </c>
    </row>
    <row r="20" spans="2:68" ht="15" customHeight="1" x14ac:dyDescent="0.25">
      <c r="B20" s="209"/>
      <c r="C20" s="93"/>
      <c r="D20" s="200"/>
      <c r="E20" t="s">
        <v>177</v>
      </c>
      <c r="F20" s="97">
        <v>234.62293770025531</v>
      </c>
      <c r="G20" s="97">
        <v>264.32363318451928</v>
      </c>
      <c r="H20" s="97">
        <v>190.15384917254332</v>
      </c>
      <c r="I20" s="97">
        <v>179.47959914600014</v>
      </c>
      <c r="J20" s="97">
        <v>170.34756474718216</v>
      </c>
      <c r="K20" s="97">
        <v>164.20992704547396</v>
      </c>
      <c r="L20" s="97">
        <v>158.0722893437657</v>
      </c>
      <c r="M20" s="97">
        <v>151.93465164205753</v>
      </c>
      <c r="N20" s="97">
        <v>145.79701394034927</v>
      </c>
      <c r="O20" s="97">
        <v>139.65937623864116</v>
      </c>
      <c r="P20" s="97">
        <v>137.03306907986104</v>
      </c>
      <c r="Q20" s="97">
        <v>134.40676192108086</v>
      </c>
      <c r="R20" s="97">
        <v>131.78045476230071</v>
      </c>
      <c r="S20" s="97">
        <v>129.15414760352056</v>
      </c>
      <c r="T20" s="97">
        <v>126.52784044474048</v>
      </c>
      <c r="U20" s="97">
        <v>123.90153328596033</v>
      </c>
      <c r="V20" s="97">
        <v>121.2752261271802</v>
      </c>
      <c r="W20" s="97">
        <v>118.64891896840004</v>
      </c>
      <c r="X20" s="97">
        <v>116.02261180961993</v>
      </c>
      <c r="Y20" s="97">
        <v>113.39630465083975</v>
      </c>
      <c r="Z20" s="97">
        <v>110.7699974920597</v>
      </c>
      <c r="AA20" s="97">
        <v>108.14369033327955</v>
      </c>
      <c r="AB20" s="97">
        <v>105.51738317449944</v>
      </c>
      <c r="AC20" s="97">
        <v>102.89107601571931</v>
      </c>
      <c r="AD20" s="97">
        <v>100.2647688569392</v>
      </c>
      <c r="AE20" s="97">
        <v>97.63846169815902</v>
      </c>
      <c r="AF20" s="97">
        <v>95.01215453937894</v>
      </c>
      <c r="AG20" s="97">
        <v>92.385847380598761</v>
      </c>
      <c r="AH20" s="97">
        <v>89.759540221818654</v>
      </c>
      <c r="AI20" s="97">
        <v>87.133233063038446</v>
      </c>
      <c r="AL20" t="s">
        <v>177</v>
      </c>
      <c r="AM20" s="97">
        <v>397856.72898423189</v>
      </c>
      <c r="AN20" s="97">
        <v>215911.26059769187</v>
      </c>
      <c r="AO20" s="97">
        <v>155326.09319760115</v>
      </c>
      <c r="AP20" s="97">
        <v>146606.89260475466</v>
      </c>
      <c r="AQ20" s="97">
        <v>139147.4421004029</v>
      </c>
      <c r="AR20" s="97">
        <v>134133.94755471213</v>
      </c>
      <c r="AS20" s="97">
        <v>129120.45300902158</v>
      </c>
      <c r="AT20" s="97">
        <v>124106.95846333081</v>
      </c>
      <c r="AU20" s="97">
        <v>119093.4639176405</v>
      </c>
      <c r="AV20" s="97">
        <v>114079.96937194926</v>
      </c>
      <c r="AW20" s="97">
        <v>111934.68526497326</v>
      </c>
      <c r="AX20" s="97">
        <v>109789.40115799668</v>
      </c>
      <c r="AY20" s="97">
        <v>107644.11705102079</v>
      </c>
      <c r="AZ20" s="97">
        <v>105498.83294404449</v>
      </c>
      <c r="BA20" s="97">
        <v>103353.54883706814</v>
      </c>
      <c r="BB20" s="97">
        <v>101208.26473009202</v>
      </c>
      <c r="BC20" s="97">
        <v>99062.980623115844</v>
      </c>
      <c r="BD20" s="97">
        <v>96917.696516139666</v>
      </c>
      <c r="BE20" s="97">
        <v>94772.412409163488</v>
      </c>
      <c r="BF20" s="97">
        <v>92627.12830218731</v>
      </c>
      <c r="BG20" s="97">
        <v>90481.844195210957</v>
      </c>
      <c r="BH20" s="97">
        <v>88336.560088234721</v>
      </c>
      <c r="BI20" s="97">
        <v>86191.275981258485</v>
      </c>
      <c r="BJ20" s="97">
        <v>84045.991874282307</v>
      </c>
      <c r="BK20" s="97">
        <v>81900.707767305954</v>
      </c>
      <c r="BL20" s="97">
        <v>79755.423660329776</v>
      </c>
      <c r="BM20" s="97">
        <v>77610.139553353481</v>
      </c>
      <c r="BN20" s="97">
        <v>75464.85544637742</v>
      </c>
      <c r="BO20" s="97">
        <v>73319.571339401242</v>
      </c>
      <c r="BP20" s="97">
        <v>71174.287232424947</v>
      </c>
    </row>
    <row r="21" spans="2:68" ht="15" customHeight="1" x14ac:dyDescent="0.25">
      <c r="B21" s="209"/>
      <c r="C21" s="93"/>
      <c r="D21" s="201"/>
      <c r="E21" t="s">
        <v>176</v>
      </c>
      <c r="F21" s="97">
        <v>234.62293770025531</v>
      </c>
      <c r="G21" s="97">
        <v>264.32363318451928</v>
      </c>
      <c r="H21" s="97">
        <v>241.26164139646448</v>
      </c>
      <c r="I21" s="97">
        <v>219.16347805941243</v>
      </c>
      <c r="J21" s="97">
        <v>208.71745231522377</v>
      </c>
      <c r="K21" s="97">
        <v>197.28173695386295</v>
      </c>
      <c r="L21" s="97">
        <v>186.84973175494912</v>
      </c>
      <c r="M21" s="97">
        <v>177.2561348796898</v>
      </c>
      <c r="N21" s="97">
        <v>168.58759602422685</v>
      </c>
      <c r="O21" s="97">
        <v>160.62184475393241</v>
      </c>
      <c r="P21" s="97">
        <v>158.61407169450828</v>
      </c>
      <c r="Q21" s="97">
        <v>156.6062986350841</v>
      </c>
      <c r="R21" s="97">
        <v>154.59852557565992</v>
      </c>
      <c r="S21" s="97">
        <v>152.59075251623582</v>
      </c>
      <c r="T21" s="97">
        <v>150.58297945681164</v>
      </c>
      <c r="U21" s="97">
        <v>148.57520639738749</v>
      </c>
      <c r="V21" s="97">
        <v>146.56743333796337</v>
      </c>
      <c r="W21" s="97">
        <v>144.55966027853927</v>
      </c>
      <c r="X21" s="97">
        <v>142.55188721911506</v>
      </c>
      <c r="Y21" s="97">
        <v>140.54411415969091</v>
      </c>
      <c r="Z21" s="97">
        <v>138.53634110026678</v>
      </c>
      <c r="AA21" s="97">
        <v>136.52856804084263</v>
      </c>
      <c r="AB21" s="97">
        <v>134.52079498141848</v>
      </c>
      <c r="AC21" s="97">
        <v>132.51302192199435</v>
      </c>
      <c r="AD21" s="97">
        <v>130.50524886257014</v>
      </c>
      <c r="AE21" s="97">
        <v>128.49747580314599</v>
      </c>
      <c r="AF21" s="97">
        <v>126.48970274372182</v>
      </c>
      <c r="AG21" s="97">
        <v>124.48192968429774</v>
      </c>
      <c r="AH21" s="97">
        <v>122.47415662487359</v>
      </c>
      <c r="AI21" s="97">
        <v>120.46638356544935</v>
      </c>
      <c r="AL21" t="s">
        <v>176</v>
      </c>
      <c r="AM21" s="97">
        <v>397856.72898423189</v>
      </c>
      <c r="AN21" s="97">
        <v>215911.26059769187</v>
      </c>
      <c r="AO21" s="97">
        <v>203028.73495805287</v>
      </c>
      <c r="AP21" s="97">
        <v>192207.19567570917</v>
      </c>
      <c r="AQ21" s="97">
        <v>184658.5290493397</v>
      </c>
      <c r="AR21" s="97">
        <v>180287.08183066431</v>
      </c>
      <c r="AS21" s="97">
        <v>175839.57466151577</v>
      </c>
      <c r="AT21" s="97">
        <v>171643.99048574106</v>
      </c>
      <c r="AU21" s="97">
        <v>167824.69809594401</v>
      </c>
      <c r="AV21" s="97">
        <v>163995.33720922831</v>
      </c>
      <c r="AW21" s="97">
        <v>161945.39549411298</v>
      </c>
      <c r="AX21" s="97">
        <v>159895.45377899747</v>
      </c>
      <c r="AY21" s="97">
        <v>157845.51206388237</v>
      </c>
      <c r="AZ21" s="97">
        <v>155795.57034876721</v>
      </c>
      <c r="BA21" s="97">
        <v>153745.62863365142</v>
      </c>
      <c r="BB21" s="97">
        <v>151695.68691853614</v>
      </c>
      <c r="BC21" s="97">
        <v>149645.74520342093</v>
      </c>
      <c r="BD21" s="97">
        <v>147595.80348830536</v>
      </c>
      <c r="BE21" s="97">
        <v>145545.86177319038</v>
      </c>
      <c r="BF21" s="97">
        <v>143495.92005807528</v>
      </c>
      <c r="BG21" s="97">
        <v>141445.97834295931</v>
      </c>
      <c r="BH21" s="97">
        <v>139396.03662784403</v>
      </c>
      <c r="BI21" s="97">
        <v>137346.09491272882</v>
      </c>
      <c r="BJ21" s="97">
        <v>135296.15319761354</v>
      </c>
      <c r="BK21" s="97">
        <v>133246.2114824985</v>
      </c>
      <c r="BL21" s="97">
        <v>131196.269767383</v>
      </c>
      <c r="BM21" s="97">
        <v>129146.32805226755</v>
      </c>
      <c r="BN21" s="97">
        <v>127096.38633715216</v>
      </c>
      <c r="BO21" s="97">
        <v>125046.44462203648</v>
      </c>
      <c r="BP21" s="97">
        <v>122996.50290692132</v>
      </c>
    </row>
    <row r="22" spans="2:68" ht="15" customHeight="1" x14ac:dyDescent="0.25">
      <c r="B22" s="209"/>
      <c r="C22" s="93"/>
      <c r="D22" s="201"/>
      <c r="E22" t="s">
        <v>143</v>
      </c>
      <c r="F22" s="97">
        <v>234.62293770025531</v>
      </c>
      <c r="G22" s="97">
        <v>264.32363318451928</v>
      </c>
      <c r="H22" s="97">
        <v>274.1133973765385</v>
      </c>
      <c r="I22" s="97">
        <v>276.07135021494224</v>
      </c>
      <c r="J22" s="97">
        <v>272.1554445381347</v>
      </c>
      <c r="K22" s="97">
        <v>261.97408977843463</v>
      </c>
      <c r="L22" s="97">
        <v>251.79273501873476</v>
      </c>
      <c r="M22" s="97">
        <v>241.61138025903472</v>
      </c>
      <c r="N22" s="97">
        <v>231.43002549933465</v>
      </c>
      <c r="O22" s="97">
        <v>221.24867073963472</v>
      </c>
      <c r="P22" s="97">
        <v>220.61687309406094</v>
      </c>
      <c r="Q22" s="97">
        <v>219.98507544848709</v>
      </c>
      <c r="R22" s="97">
        <v>219.35327780291323</v>
      </c>
      <c r="S22" s="97">
        <v>218.72148015733947</v>
      </c>
      <c r="T22" s="97">
        <v>218.08968251176566</v>
      </c>
      <c r="U22" s="97">
        <v>217.4578848661919</v>
      </c>
      <c r="V22" s="97">
        <v>216.82608722061809</v>
      </c>
      <c r="W22" s="97">
        <v>216.19428957504434</v>
      </c>
      <c r="X22" s="97">
        <v>215.56249192947053</v>
      </c>
      <c r="Y22" s="97">
        <v>214.93069428389671</v>
      </c>
      <c r="Z22" s="97">
        <v>214.2988966383229</v>
      </c>
      <c r="AA22" s="97">
        <v>213.66709899274915</v>
      </c>
      <c r="AB22" s="97">
        <v>213.03530134717528</v>
      </c>
      <c r="AC22" s="97">
        <v>212.40350370160158</v>
      </c>
      <c r="AD22" s="97">
        <v>211.77170605602771</v>
      </c>
      <c r="AE22" s="97">
        <v>211.13990841045396</v>
      </c>
      <c r="AF22" s="97">
        <v>210.50811076488014</v>
      </c>
      <c r="AG22" s="97">
        <v>209.87631311930633</v>
      </c>
      <c r="AH22" s="97">
        <v>209.24451547373252</v>
      </c>
      <c r="AI22" s="97">
        <v>208.61271782815862</v>
      </c>
      <c r="AL22" t="s">
        <v>143</v>
      </c>
      <c r="AM22" s="97">
        <v>397856.72898423189</v>
      </c>
      <c r="AN22" s="97">
        <v>215911.26059769187</v>
      </c>
      <c r="AO22" s="97">
        <v>223907.97395316185</v>
      </c>
      <c r="AP22" s="97">
        <v>225507.31662425597</v>
      </c>
      <c r="AQ22" s="97">
        <v>222308.63128206751</v>
      </c>
      <c r="AR22" s="97">
        <v>213992.04939237912</v>
      </c>
      <c r="AS22" s="97">
        <v>205675.46750268992</v>
      </c>
      <c r="AT22" s="97">
        <v>197358.88561300084</v>
      </c>
      <c r="AU22" s="97">
        <v>189042.30372331257</v>
      </c>
      <c r="AV22" s="97">
        <v>180725.7218336236</v>
      </c>
      <c r="AW22" s="97">
        <v>180209.64151021442</v>
      </c>
      <c r="AX22" s="97">
        <v>179693.56118680595</v>
      </c>
      <c r="AY22" s="97">
        <v>179177.48086339701</v>
      </c>
      <c r="AZ22" s="97">
        <v>178661.40053998772</v>
      </c>
      <c r="BA22" s="97">
        <v>178145.32021657925</v>
      </c>
      <c r="BB22" s="97">
        <v>177629.23989317007</v>
      </c>
      <c r="BC22" s="97">
        <v>177113.15956976078</v>
      </c>
      <c r="BD22" s="97">
        <v>176597.0792463515</v>
      </c>
      <c r="BE22" s="97">
        <v>176080.99892294302</v>
      </c>
      <c r="BF22" s="97">
        <v>175564.91859953396</v>
      </c>
      <c r="BG22" s="97">
        <v>175048.83827612491</v>
      </c>
      <c r="BH22" s="97">
        <v>174532.75795271609</v>
      </c>
      <c r="BI22" s="97">
        <v>174016.67762930749</v>
      </c>
      <c r="BJ22" s="97">
        <v>173500.59730589832</v>
      </c>
      <c r="BK22" s="97">
        <v>172984.51698248961</v>
      </c>
      <c r="BL22" s="97">
        <v>172468.43665908067</v>
      </c>
      <c r="BM22" s="97">
        <v>171952.35633567139</v>
      </c>
      <c r="BN22" s="97">
        <v>171436.27601226268</v>
      </c>
      <c r="BO22" s="97">
        <v>170920.19568885374</v>
      </c>
      <c r="BP22" s="97">
        <v>170404.11536544433</v>
      </c>
    </row>
    <row r="23" spans="2:68" ht="15" customHeight="1" x14ac:dyDescent="0.25">
      <c r="B23" s="209"/>
      <c r="C23" s="93"/>
      <c r="D23" s="201"/>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row>
    <row r="24" spans="2:68" ht="15" customHeight="1" x14ac:dyDescent="0.25">
      <c r="B24" s="209"/>
      <c r="C24" s="93"/>
      <c r="D24" s="201"/>
      <c r="E24" s="1" t="s">
        <v>202</v>
      </c>
    </row>
    <row r="25" spans="2:68" ht="15" customHeight="1" x14ac:dyDescent="0.25">
      <c r="B25" s="209"/>
      <c r="C25" s="93"/>
      <c r="D25" s="201"/>
      <c r="F25" s="1">
        <v>2021</v>
      </c>
      <c r="G25" s="1">
        <v>2022</v>
      </c>
      <c r="H25" s="1">
        <v>2023</v>
      </c>
      <c r="I25" s="1">
        <v>2024</v>
      </c>
      <c r="J25" s="1">
        <v>2025</v>
      </c>
      <c r="K25" s="1">
        <v>2026</v>
      </c>
      <c r="L25" s="1">
        <v>2027</v>
      </c>
      <c r="M25" s="1">
        <v>2028</v>
      </c>
      <c r="N25" s="1">
        <v>2029</v>
      </c>
      <c r="O25" s="1">
        <v>2030</v>
      </c>
      <c r="P25" s="1">
        <v>2031</v>
      </c>
      <c r="Q25" s="1">
        <v>2032</v>
      </c>
      <c r="R25" s="1">
        <v>2033</v>
      </c>
      <c r="S25" s="1">
        <v>2034</v>
      </c>
      <c r="T25" s="1">
        <v>2035</v>
      </c>
      <c r="U25" s="1">
        <v>2036</v>
      </c>
      <c r="V25" s="1">
        <v>2037</v>
      </c>
      <c r="W25" s="1">
        <v>2038</v>
      </c>
      <c r="X25" s="1">
        <v>2039</v>
      </c>
      <c r="Y25" s="1">
        <v>2040</v>
      </c>
      <c r="Z25" s="1">
        <v>2041</v>
      </c>
      <c r="AA25" s="1">
        <v>2042</v>
      </c>
      <c r="AB25" s="1">
        <v>2043</v>
      </c>
      <c r="AC25" s="1">
        <v>2044</v>
      </c>
      <c r="AD25" s="1">
        <v>2045</v>
      </c>
      <c r="AE25" s="1">
        <v>2046</v>
      </c>
      <c r="AF25" s="1">
        <v>2047</v>
      </c>
      <c r="AG25" s="1">
        <v>2048</v>
      </c>
      <c r="AH25" s="1">
        <v>2049</v>
      </c>
      <c r="AI25" s="1">
        <v>2050</v>
      </c>
    </row>
    <row r="26" spans="2:68" ht="15" customHeight="1" x14ac:dyDescent="0.25">
      <c r="B26" s="209"/>
      <c r="C26" s="93"/>
      <c r="D26" s="201"/>
      <c r="E26" t="s">
        <v>177</v>
      </c>
      <c r="F26" s="97">
        <v>327.50226443994501</v>
      </c>
      <c r="G26" s="97">
        <v>957.87671109265295</v>
      </c>
      <c r="H26" s="97">
        <v>689.09443114325256</v>
      </c>
      <c r="I26" s="97">
        <v>650.41224678606295</v>
      </c>
      <c r="J26" s="97">
        <v>617.31886436641958</v>
      </c>
      <c r="K26" s="97">
        <v>595.07681152853968</v>
      </c>
      <c r="L26" s="97">
        <v>572.83475869065967</v>
      </c>
      <c r="M26" s="97">
        <v>550.59270585277943</v>
      </c>
      <c r="N26" s="97">
        <v>528.35065301489931</v>
      </c>
      <c r="O26" s="97">
        <v>506.10860017701935</v>
      </c>
      <c r="P26" s="97">
        <v>496.59118233108899</v>
      </c>
      <c r="Q26" s="97">
        <v>487.07376448515913</v>
      </c>
      <c r="R26" s="97">
        <v>477.55634663922899</v>
      </c>
      <c r="S26" s="97">
        <v>468.03892879329908</v>
      </c>
      <c r="T26" s="97">
        <v>458.52151094736894</v>
      </c>
      <c r="U26" s="97">
        <v>449.00409310143897</v>
      </c>
      <c r="V26" s="97">
        <v>439.48667525550894</v>
      </c>
      <c r="W26" s="97">
        <v>429.96925740957909</v>
      </c>
      <c r="X26" s="97">
        <v>420.45183956364895</v>
      </c>
      <c r="Y26" s="97">
        <v>410.93442171771909</v>
      </c>
      <c r="Z26" s="97">
        <v>401.41700387178906</v>
      </c>
      <c r="AA26" s="97">
        <v>391.89958602585904</v>
      </c>
      <c r="AB26" s="97">
        <v>382.38216817992901</v>
      </c>
      <c r="AC26" s="97">
        <v>372.86475033399898</v>
      </c>
      <c r="AD26" s="97">
        <v>363.3473324880689</v>
      </c>
      <c r="AE26" s="97">
        <v>353.82991464213904</v>
      </c>
      <c r="AF26" s="97">
        <v>344.31249679620896</v>
      </c>
      <c r="AG26" s="97">
        <v>334.79507895027899</v>
      </c>
      <c r="AH26" s="97">
        <v>325.27766110434891</v>
      </c>
      <c r="AI26" s="97">
        <v>315.76024325841877</v>
      </c>
    </row>
    <row r="27" spans="2:68" ht="15" customHeight="1" x14ac:dyDescent="0.25">
      <c r="B27" s="209"/>
      <c r="C27" s="93"/>
      <c r="D27" s="201"/>
      <c r="E27" t="s">
        <v>176</v>
      </c>
      <c r="F27" s="97">
        <v>327.50226443994501</v>
      </c>
      <c r="G27" s="97">
        <v>957.87671109265295</v>
      </c>
      <c r="H27" s="97">
        <v>893.12550829023451</v>
      </c>
      <c r="I27" s="97">
        <v>837.60164489836291</v>
      </c>
      <c r="J27" s="97">
        <v>803.09944570704783</v>
      </c>
      <c r="K27" s="97">
        <v>779.37749080771005</v>
      </c>
      <c r="L27" s="97">
        <v>755.87679926435305</v>
      </c>
      <c r="M27" s="97">
        <v>733.82677511364056</v>
      </c>
      <c r="N27" s="97">
        <v>713.80062594518154</v>
      </c>
      <c r="O27" s="97">
        <v>694.10351761122899</v>
      </c>
      <c r="P27" s="97">
        <v>685.42722364108886</v>
      </c>
      <c r="Q27" s="97">
        <v>676.75092967094849</v>
      </c>
      <c r="R27" s="97">
        <v>668.07463570080824</v>
      </c>
      <c r="S27" s="97">
        <v>659.39834173066777</v>
      </c>
      <c r="T27" s="97">
        <v>650.7220477605274</v>
      </c>
      <c r="U27" s="97">
        <v>642.04575379038715</v>
      </c>
      <c r="V27" s="97">
        <v>633.3694598202469</v>
      </c>
      <c r="W27" s="97">
        <v>624.69316585010631</v>
      </c>
      <c r="X27" s="97">
        <v>616.01687187996606</v>
      </c>
      <c r="Y27" s="97">
        <v>607.34057790982558</v>
      </c>
      <c r="Z27" s="97">
        <v>598.66428393968556</v>
      </c>
      <c r="AA27" s="97">
        <v>589.9879899695452</v>
      </c>
      <c r="AB27" s="97">
        <v>581.31169599940472</v>
      </c>
      <c r="AC27" s="97">
        <v>572.63540202926447</v>
      </c>
      <c r="AD27" s="97">
        <v>563.95910805912411</v>
      </c>
      <c r="AE27" s="97">
        <v>555.28281408898386</v>
      </c>
      <c r="AF27" s="97">
        <v>546.6065201188436</v>
      </c>
      <c r="AG27" s="97">
        <v>537.93022614870313</v>
      </c>
      <c r="AH27" s="97">
        <v>529.25393217856276</v>
      </c>
      <c r="AI27" s="97">
        <v>520.57763820842172</v>
      </c>
    </row>
    <row r="28" spans="2:68" ht="15" customHeight="1" x14ac:dyDescent="0.25">
      <c r="B28" s="209"/>
      <c r="C28" s="93"/>
      <c r="D28" s="201"/>
      <c r="E28" t="s">
        <v>143</v>
      </c>
      <c r="F28" s="97">
        <v>327.50226443994501</v>
      </c>
      <c r="G28" s="97">
        <v>957.87671109265295</v>
      </c>
      <c r="H28" s="97">
        <v>993.35362631830651</v>
      </c>
      <c r="I28" s="97">
        <v>1000.4490093634372</v>
      </c>
      <c r="J28" s="97">
        <v>986.25824327317594</v>
      </c>
      <c r="K28" s="97">
        <v>949.36225143849617</v>
      </c>
      <c r="L28" s="97">
        <v>912.46625960381607</v>
      </c>
      <c r="M28" s="97">
        <v>875.57026776913608</v>
      </c>
      <c r="N28" s="97">
        <v>838.6742759344562</v>
      </c>
      <c r="O28" s="97">
        <v>801.77828409977622</v>
      </c>
      <c r="P28" s="97">
        <v>799.48872624402475</v>
      </c>
      <c r="Q28" s="97">
        <v>797.19916838827362</v>
      </c>
      <c r="R28" s="97">
        <v>794.90961053252272</v>
      </c>
      <c r="S28" s="97">
        <v>792.62005267677148</v>
      </c>
      <c r="T28" s="97">
        <v>790.33049482101978</v>
      </c>
      <c r="U28" s="97">
        <v>788.04093696526911</v>
      </c>
      <c r="V28" s="97">
        <v>785.75137910951776</v>
      </c>
      <c r="W28" s="97">
        <v>783.46182125376686</v>
      </c>
      <c r="X28" s="97">
        <v>781.17226339801562</v>
      </c>
      <c r="Y28" s="97">
        <v>778.88270554226438</v>
      </c>
      <c r="Z28" s="97">
        <v>776.59314768651325</v>
      </c>
      <c r="AA28" s="97">
        <v>774.30358983076189</v>
      </c>
      <c r="AB28" s="97">
        <v>772.01403197501054</v>
      </c>
      <c r="AC28" s="97">
        <v>769.72447411925941</v>
      </c>
      <c r="AD28" s="97">
        <v>767.43491626350817</v>
      </c>
      <c r="AE28" s="97">
        <v>765.14535840775704</v>
      </c>
      <c r="AF28" s="97">
        <v>762.8558005520058</v>
      </c>
      <c r="AG28" s="97">
        <v>760.56624269625468</v>
      </c>
      <c r="AH28" s="97">
        <v>758.27668484050355</v>
      </c>
      <c r="AI28" s="97">
        <v>755.98712698475163</v>
      </c>
    </row>
    <row r="29" spans="2:68" ht="15" customHeight="1" x14ac:dyDescent="0.25">
      <c r="B29" s="209"/>
      <c r="C29" s="93"/>
      <c r="D29" s="93"/>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row>
    <row r="30" spans="2:68" ht="15" customHeight="1" x14ac:dyDescent="0.25">
      <c r="B30" s="209"/>
      <c r="C30" s="93"/>
      <c r="D30" s="93"/>
      <c r="E30" s="24" t="s">
        <v>226</v>
      </c>
      <c r="F30" s="24"/>
      <c r="G30" s="96"/>
      <c r="H30" s="96"/>
      <c r="I30" s="96"/>
      <c r="J30" s="96"/>
      <c r="K30" s="96"/>
      <c r="L30" s="96"/>
      <c r="M30" s="96"/>
      <c r="N30" s="96"/>
      <c r="O30" s="96"/>
      <c r="P30" s="96"/>
      <c r="Q30" s="96"/>
      <c r="R30" s="96"/>
      <c r="S30" s="96"/>
      <c r="T30" s="96"/>
      <c r="U30" s="96"/>
      <c r="V30" s="141"/>
      <c r="W30" s="96"/>
      <c r="X30" s="96"/>
      <c r="Y30" s="96"/>
      <c r="Z30" s="96"/>
      <c r="AA30" s="96"/>
      <c r="AB30" s="96"/>
      <c r="AC30" s="96"/>
      <c r="AD30" s="96"/>
      <c r="AE30" s="96"/>
      <c r="AF30" s="96"/>
      <c r="AG30" s="96"/>
      <c r="AH30" s="96"/>
      <c r="AI30" s="96"/>
      <c r="AJ30" s="96"/>
      <c r="AK30" s="96"/>
      <c r="AL30" s="96"/>
      <c r="AM30" s="96"/>
    </row>
    <row r="31" spans="2:68" ht="15" customHeight="1" thickBot="1" x14ac:dyDescent="0.3">
      <c r="B31" s="209"/>
      <c r="C31" s="93"/>
      <c r="D31" s="93"/>
      <c r="E31" s="24"/>
      <c r="F31" s="24"/>
      <c r="G31" s="96"/>
      <c r="H31" s="96"/>
      <c r="I31" s="96"/>
      <c r="J31" s="96"/>
      <c r="K31" s="96"/>
      <c r="L31" s="96"/>
      <c r="M31" s="96"/>
      <c r="N31" s="96"/>
      <c r="O31" s="96"/>
      <c r="P31" s="96"/>
      <c r="Q31" s="96"/>
      <c r="R31" s="96"/>
      <c r="S31" s="96"/>
      <c r="T31" s="96"/>
      <c r="U31" s="96"/>
      <c r="V31" s="141"/>
      <c r="W31" s="96"/>
      <c r="X31" s="96"/>
      <c r="Y31" s="96"/>
      <c r="Z31" s="96"/>
      <c r="AA31" s="96"/>
      <c r="AB31" s="96"/>
      <c r="AC31" s="96"/>
      <c r="AD31" s="96"/>
      <c r="AE31" s="96"/>
      <c r="AF31" s="96"/>
      <c r="AG31" s="96"/>
      <c r="AH31" s="96"/>
      <c r="AI31" s="96"/>
      <c r="AJ31" s="96"/>
      <c r="AK31" s="96"/>
      <c r="AL31" s="96"/>
      <c r="AM31" s="96"/>
    </row>
    <row r="32" spans="2:68" ht="15" customHeight="1" thickBot="1" x14ac:dyDescent="0.3">
      <c r="B32" s="209"/>
      <c r="C32" s="93"/>
      <c r="D32" s="200" t="s">
        <v>200</v>
      </c>
      <c r="E32" s="120" t="s">
        <v>199</v>
      </c>
      <c r="F32" s="119" t="s">
        <v>198</v>
      </c>
      <c r="G32" s="119" t="s">
        <v>197</v>
      </c>
      <c r="H32" s="119" t="s">
        <v>196</v>
      </c>
      <c r="I32" s="118" t="s">
        <v>195</v>
      </c>
      <c r="J32" s="96"/>
      <c r="K32" s="96"/>
      <c r="L32" s="96"/>
      <c r="M32" s="96"/>
      <c r="N32" s="96"/>
      <c r="O32" s="96"/>
      <c r="P32" s="96"/>
      <c r="Q32" s="96"/>
      <c r="R32" s="96"/>
      <c r="S32" s="96"/>
      <c r="T32" s="96"/>
      <c r="U32" s="96"/>
      <c r="V32" s="141"/>
      <c r="W32" s="96"/>
      <c r="X32" s="96"/>
      <c r="Y32" s="96"/>
      <c r="Z32" s="96"/>
      <c r="AA32" s="96"/>
      <c r="AB32" s="96"/>
      <c r="AC32" s="96"/>
      <c r="AD32" s="96"/>
      <c r="AE32" s="96"/>
      <c r="AF32" s="96"/>
      <c r="AG32" s="96"/>
      <c r="AH32" s="96"/>
      <c r="AI32" s="96"/>
      <c r="AJ32" s="96"/>
      <c r="AK32" s="96"/>
      <c r="AL32" s="96"/>
      <c r="AM32" s="96"/>
    </row>
    <row r="33" spans="1:74" ht="15" customHeight="1" x14ac:dyDescent="0.25">
      <c r="B33" s="209"/>
      <c r="C33" s="93"/>
      <c r="D33" s="200"/>
      <c r="E33" s="117" t="s">
        <v>221</v>
      </c>
      <c r="F33" s="116" t="s">
        <v>225</v>
      </c>
      <c r="G33" s="116" t="s">
        <v>157</v>
      </c>
      <c r="H33" s="116" t="s">
        <v>151</v>
      </c>
      <c r="I33" s="115" t="s">
        <v>188</v>
      </c>
      <c r="J33" s="96"/>
      <c r="K33" s="96"/>
      <c r="L33" s="96"/>
      <c r="M33" s="96"/>
      <c r="N33" s="96"/>
      <c r="O33" s="96"/>
      <c r="P33" s="96"/>
      <c r="Q33" s="96"/>
      <c r="R33" s="96"/>
      <c r="S33" s="96"/>
      <c r="T33" s="96"/>
      <c r="U33" s="96"/>
      <c r="V33" s="141"/>
      <c r="W33" s="96"/>
      <c r="X33" s="96"/>
      <c r="Y33" s="96"/>
      <c r="Z33" s="96"/>
      <c r="AA33" s="96"/>
      <c r="AB33" s="96"/>
      <c r="AC33" s="96"/>
      <c r="AD33" s="96"/>
      <c r="AE33" s="96"/>
      <c r="AF33" s="96"/>
      <c r="AG33" s="96"/>
      <c r="AH33" s="96"/>
      <c r="AI33" s="96"/>
      <c r="AJ33" s="96"/>
      <c r="AK33" s="96"/>
      <c r="AL33" s="96"/>
      <c r="AM33" s="96"/>
    </row>
    <row r="34" spans="1:74" ht="15" customHeight="1" x14ac:dyDescent="0.25">
      <c r="B34" s="209"/>
      <c r="C34" s="93"/>
      <c r="D34" s="200"/>
      <c r="E34" s="110" t="s">
        <v>220</v>
      </c>
      <c r="F34" s="109" t="s">
        <v>194</v>
      </c>
      <c r="G34" s="109" t="s">
        <v>157</v>
      </c>
      <c r="H34" s="109" t="s">
        <v>151</v>
      </c>
      <c r="I34" s="108" t="s">
        <v>188</v>
      </c>
      <c r="J34" s="96"/>
      <c r="K34" s="96"/>
      <c r="L34" s="96"/>
      <c r="M34" s="96"/>
      <c r="N34" s="96"/>
      <c r="O34" s="96"/>
      <c r="P34" s="96"/>
      <c r="Q34" s="96"/>
      <c r="R34" s="96"/>
      <c r="S34" s="96"/>
      <c r="T34" s="96"/>
      <c r="U34" s="96"/>
      <c r="V34" s="141"/>
      <c r="W34" s="96"/>
      <c r="X34" s="96"/>
      <c r="Y34" s="96"/>
      <c r="Z34" s="96"/>
      <c r="AA34" s="96"/>
      <c r="AB34" s="96"/>
      <c r="AC34" s="96"/>
      <c r="AD34" s="96"/>
      <c r="AE34" s="96"/>
      <c r="AF34" s="96"/>
      <c r="AG34" s="96"/>
      <c r="AH34" s="96"/>
      <c r="AI34" s="96"/>
      <c r="AJ34" s="96"/>
      <c r="AK34" s="96"/>
      <c r="AL34" s="96"/>
      <c r="AM34" s="96"/>
    </row>
    <row r="35" spans="1:74" ht="15" customHeight="1" x14ac:dyDescent="0.25">
      <c r="B35" s="209"/>
      <c r="C35" s="93"/>
      <c r="D35" s="200"/>
      <c r="E35" s="113" t="s">
        <v>94</v>
      </c>
      <c r="F35" s="112" t="s">
        <v>193</v>
      </c>
      <c r="G35" s="112" t="s">
        <v>157</v>
      </c>
      <c r="H35" s="112" t="s">
        <v>151</v>
      </c>
      <c r="I35" s="111" t="s">
        <v>188</v>
      </c>
      <c r="J35" s="96"/>
      <c r="K35" s="96"/>
      <c r="L35" s="96"/>
      <c r="M35" s="96"/>
      <c r="N35" s="96"/>
      <c r="O35" s="96"/>
      <c r="P35" s="96"/>
      <c r="Q35" s="96"/>
      <c r="R35" s="96"/>
      <c r="S35" s="96"/>
      <c r="T35" s="96"/>
      <c r="U35" s="96"/>
      <c r="V35" s="141"/>
      <c r="W35" s="96"/>
      <c r="X35" s="96"/>
      <c r="Y35" s="96"/>
      <c r="Z35" s="96"/>
      <c r="AA35" s="96"/>
      <c r="AB35" s="96"/>
      <c r="AC35" s="96"/>
      <c r="AD35" s="96"/>
      <c r="AE35" s="96"/>
      <c r="AF35" s="96"/>
      <c r="AG35" s="96"/>
      <c r="AH35" s="96"/>
      <c r="AI35" s="96"/>
      <c r="AJ35" s="96"/>
      <c r="AK35" s="96"/>
      <c r="AL35" s="96"/>
      <c r="AM35" s="96"/>
    </row>
    <row r="36" spans="1:74" ht="15" customHeight="1" x14ac:dyDescent="0.25">
      <c r="B36" s="209"/>
      <c r="C36" s="93"/>
      <c r="D36" s="200"/>
      <c r="E36" s="110" t="s">
        <v>219</v>
      </c>
      <c r="F36" s="109" t="s">
        <v>192</v>
      </c>
      <c r="G36" s="109" t="s">
        <v>157</v>
      </c>
      <c r="H36" s="109" t="s">
        <v>151</v>
      </c>
      <c r="I36" s="108" t="s">
        <v>188</v>
      </c>
      <c r="J36" s="96"/>
      <c r="K36" s="96"/>
      <c r="L36" s="96"/>
      <c r="M36" s="96"/>
      <c r="N36" s="96"/>
      <c r="O36" s="96"/>
      <c r="P36" s="96"/>
      <c r="Q36" s="96"/>
      <c r="R36" s="96"/>
      <c r="S36" s="96"/>
      <c r="T36" s="96"/>
      <c r="U36" s="96"/>
      <c r="V36" s="141"/>
      <c r="W36" s="96"/>
      <c r="X36" s="96"/>
      <c r="Y36" s="96"/>
      <c r="Z36" s="96"/>
      <c r="AA36" s="96"/>
      <c r="AB36" s="96"/>
      <c r="AC36" s="96"/>
      <c r="AD36" s="96"/>
      <c r="AE36" s="96"/>
      <c r="AF36" s="96"/>
      <c r="AG36" s="96"/>
      <c r="AH36" s="96"/>
      <c r="AI36" s="96"/>
      <c r="AJ36" s="96"/>
      <c r="AK36" s="96"/>
      <c r="AL36" s="96"/>
      <c r="AM36" s="96"/>
    </row>
    <row r="37" spans="1:74" ht="15" customHeight="1" thickBot="1" x14ac:dyDescent="0.3">
      <c r="B37" s="209"/>
      <c r="C37" s="93"/>
      <c r="D37" s="200"/>
      <c r="E37" s="107" t="s">
        <v>218</v>
      </c>
      <c r="F37" s="106" t="s">
        <v>191</v>
      </c>
      <c r="G37" s="106" t="s">
        <v>157</v>
      </c>
      <c r="H37" s="106" t="s">
        <v>151</v>
      </c>
      <c r="I37" s="105" t="s">
        <v>188</v>
      </c>
      <c r="J37" s="96"/>
      <c r="K37" s="96"/>
      <c r="L37" s="96"/>
      <c r="M37" s="96"/>
      <c r="N37" s="96"/>
      <c r="O37" s="96"/>
      <c r="P37" s="96"/>
      <c r="Q37" s="96"/>
      <c r="R37" s="96"/>
      <c r="S37" s="96"/>
      <c r="T37" s="96"/>
      <c r="U37" s="96"/>
      <c r="V37" s="141"/>
      <c r="W37" s="96"/>
      <c r="X37" s="96"/>
      <c r="Y37" s="96"/>
      <c r="Z37" s="96"/>
      <c r="AA37" s="96"/>
      <c r="AB37" s="96"/>
      <c r="AC37" s="96"/>
      <c r="AD37" s="96"/>
      <c r="AE37" s="96"/>
      <c r="AF37" s="96"/>
      <c r="AG37" s="96"/>
      <c r="AH37" s="96"/>
      <c r="AI37" s="96"/>
      <c r="AJ37" s="96"/>
      <c r="AK37" s="96"/>
      <c r="AL37" s="96"/>
      <c r="AM37" s="96"/>
    </row>
    <row r="38" spans="1:74" ht="15" customHeight="1" x14ac:dyDescent="0.25">
      <c r="C38" s="93"/>
      <c r="D38" s="93"/>
      <c r="E38" s="24"/>
      <c r="F38" s="24"/>
      <c r="G38" s="96"/>
      <c r="H38" s="96"/>
      <c r="I38" s="96"/>
      <c r="J38" s="96"/>
      <c r="K38" s="96"/>
      <c r="L38" s="96"/>
      <c r="M38" s="96"/>
      <c r="N38" s="96"/>
      <c r="O38" s="96"/>
      <c r="P38" s="96"/>
      <c r="Q38" s="96"/>
      <c r="R38" s="96"/>
      <c r="S38" s="96"/>
      <c r="T38" s="96"/>
      <c r="U38" s="96"/>
      <c r="V38" s="141"/>
      <c r="W38" s="96"/>
      <c r="X38" s="96"/>
      <c r="Y38" s="96"/>
      <c r="Z38" s="96"/>
      <c r="AA38" s="96"/>
      <c r="AB38" s="96"/>
      <c r="AC38" s="96"/>
      <c r="AD38" s="96"/>
      <c r="AE38" s="96"/>
      <c r="AF38" s="96"/>
      <c r="AG38" s="96"/>
      <c r="AH38" s="96"/>
      <c r="AI38" s="96"/>
      <c r="AJ38" s="96"/>
      <c r="AK38" s="96"/>
      <c r="AL38" s="96"/>
      <c r="AM38" s="96"/>
    </row>
    <row r="39" spans="1:74" ht="15" customHeight="1" x14ac:dyDescent="0.25">
      <c r="C39" s="93"/>
      <c r="D39" s="93"/>
      <c r="E39" s="1"/>
      <c r="F39" s="1"/>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row>
    <row r="40" spans="1:74" s="45" customFormat="1" ht="14.25" customHeight="1" x14ac:dyDescent="0.2">
      <c r="A40" s="401"/>
      <c r="C40" s="202" t="s">
        <v>187</v>
      </c>
      <c r="D40" s="202"/>
      <c r="E40" s="202"/>
      <c r="F40" s="202"/>
      <c r="G40" s="202"/>
      <c r="H40" s="202"/>
      <c r="I40" s="202"/>
      <c r="J40" s="202"/>
      <c r="K40" s="202"/>
      <c r="L40" s="202"/>
      <c r="M40" s="202"/>
      <c r="N40" s="202"/>
      <c r="O40" s="202"/>
      <c r="P40" s="202"/>
      <c r="Q40" s="202"/>
      <c r="R40" s="89"/>
      <c r="S40" s="89"/>
      <c r="T40" s="89"/>
      <c r="U40" s="89"/>
      <c r="V40" s="89"/>
      <c r="W40" s="89"/>
      <c r="X40" s="89"/>
      <c r="Y40" s="89"/>
      <c r="Z40" s="102"/>
      <c r="AA40" s="102"/>
      <c r="AB40" s="102"/>
      <c r="AC40" s="102"/>
      <c r="AD40" s="102"/>
      <c r="AE40" s="102"/>
      <c r="AF40" s="102"/>
      <c r="AG40" s="102"/>
      <c r="AH40" s="102"/>
      <c r="AI40" s="102"/>
      <c r="AJ40" s="102"/>
      <c r="AK40" s="102"/>
      <c r="AL40" s="102"/>
      <c r="AM40" s="102"/>
      <c r="AN40" s="102"/>
      <c r="AO40" s="102"/>
      <c r="AP40" s="102"/>
      <c r="AQ40" s="102"/>
      <c r="AR40" s="102"/>
    </row>
    <row r="41" spans="1:74" s="45" customFormat="1" ht="14.25" customHeight="1" thickBot="1" x14ac:dyDescent="0.25">
      <c r="A41" s="401"/>
    </row>
    <row r="42" spans="1:74" ht="15.75" thickBot="1" x14ac:dyDescent="0.3">
      <c r="D42" s="101" t="s">
        <v>224</v>
      </c>
    </row>
    <row r="43" spans="1:74" x14ac:dyDescent="0.25">
      <c r="D43" t="s">
        <v>223</v>
      </c>
    </row>
    <row r="44" spans="1:74" x14ac:dyDescent="0.25">
      <c r="G44" s="1">
        <v>2021</v>
      </c>
      <c r="H44" s="1">
        <v>2022</v>
      </c>
      <c r="I44" s="1">
        <v>2023</v>
      </c>
      <c r="J44" s="1">
        <v>2024</v>
      </c>
      <c r="K44" s="1">
        <v>2025</v>
      </c>
      <c r="L44" s="1">
        <v>2026</v>
      </c>
      <c r="M44" s="1">
        <v>2027</v>
      </c>
      <c r="N44" s="1">
        <v>2028</v>
      </c>
      <c r="O44" s="1">
        <v>2029</v>
      </c>
      <c r="P44" s="1">
        <v>2030</v>
      </c>
      <c r="Q44" s="1">
        <v>2031</v>
      </c>
      <c r="R44" s="1">
        <v>2032</v>
      </c>
      <c r="S44" s="1">
        <v>2033</v>
      </c>
      <c r="T44" s="1">
        <v>2034</v>
      </c>
      <c r="U44" s="1">
        <v>2035</v>
      </c>
      <c r="V44" s="1">
        <v>2036</v>
      </c>
      <c r="W44" s="1">
        <v>2037</v>
      </c>
      <c r="X44" s="1">
        <v>2038</v>
      </c>
      <c r="Y44" s="1">
        <v>2039</v>
      </c>
      <c r="Z44" s="1">
        <v>2040</v>
      </c>
      <c r="AA44" s="1">
        <v>2041</v>
      </c>
      <c r="AB44" s="1">
        <v>2042</v>
      </c>
      <c r="AC44" s="1">
        <v>2043</v>
      </c>
      <c r="AD44" s="1">
        <v>2044</v>
      </c>
      <c r="AE44" s="1">
        <v>2045</v>
      </c>
      <c r="AF44" s="1">
        <v>2046</v>
      </c>
      <c r="AG44" s="1">
        <v>2047</v>
      </c>
      <c r="AH44" s="1">
        <v>2048</v>
      </c>
      <c r="AI44" s="1">
        <v>2049</v>
      </c>
      <c r="AJ44" s="1">
        <v>2050</v>
      </c>
    </row>
    <row r="45" spans="1:74" ht="15" customHeight="1" x14ac:dyDescent="0.25">
      <c r="A45" s="401" t="str">
        <f t="shared" ref="A45:A59" si="0">$D$45&amp;"_"&amp;E45&amp;"_"&amp;F45</f>
        <v>Overnight Capital Cost ($/kW)_Commercial Battery Storage 1Hr_Advanced</v>
      </c>
      <c r="B45" s="204" t="s">
        <v>184</v>
      </c>
      <c r="D45" s="199" t="s">
        <v>77</v>
      </c>
      <c r="E45" s="92" t="s">
        <v>221</v>
      </c>
      <c r="F45" s="91" t="s">
        <v>177</v>
      </c>
      <c r="G45" s="100">
        <v>1225.2197504472535</v>
      </c>
      <c r="H45" s="100">
        <v>1582.0524452733255</v>
      </c>
      <c r="I45" s="100">
        <v>1138.1251023117979</v>
      </c>
      <c r="J45" s="100">
        <v>1074.2366669399876</v>
      </c>
      <c r="K45" s="100">
        <v>1019.5788326142732</v>
      </c>
      <c r="L45" s="100">
        <v>982.84331783186724</v>
      </c>
      <c r="M45" s="100">
        <v>946.10780304946127</v>
      </c>
      <c r="N45" s="100">
        <v>909.37228826705484</v>
      </c>
      <c r="O45" s="100">
        <v>872.63677348464944</v>
      </c>
      <c r="P45" s="100">
        <v>835.90125870224267</v>
      </c>
      <c r="Q45" s="100">
        <v>820.18206018590547</v>
      </c>
      <c r="R45" s="100">
        <v>804.4628616695677</v>
      </c>
      <c r="S45" s="100">
        <v>788.74366315323095</v>
      </c>
      <c r="T45" s="100">
        <v>773.02446463689375</v>
      </c>
      <c r="U45" s="100">
        <v>757.30526612055621</v>
      </c>
      <c r="V45" s="100">
        <v>741.58606760421935</v>
      </c>
      <c r="W45" s="100">
        <v>725.86686908788226</v>
      </c>
      <c r="X45" s="100">
        <v>710.14767057154518</v>
      </c>
      <c r="Y45" s="100">
        <v>694.42847205520798</v>
      </c>
      <c r="Z45" s="100">
        <v>678.709273538871</v>
      </c>
      <c r="AA45" s="100">
        <v>662.99007502253369</v>
      </c>
      <c r="AB45" s="100">
        <v>647.27087650619637</v>
      </c>
      <c r="AC45" s="100">
        <v>631.55167798985917</v>
      </c>
      <c r="AD45" s="100">
        <v>615.83247947352208</v>
      </c>
      <c r="AE45" s="100">
        <v>600.11328095718466</v>
      </c>
      <c r="AF45" s="100">
        <v>584.39408244084768</v>
      </c>
      <c r="AG45" s="100">
        <v>568.67488392451037</v>
      </c>
      <c r="AH45" s="100">
        <v>552.95568540817339</v>
      </c>
      <c r="AI45" s="100">
        <v>537.23648689183631</v>
      </c>
      <c r="AJ45" s="100">
        <v>521.51728837549877</v>
      </c>
    </row>
    <row r="46" spans="1:74" x14ac:dyDescent="0.25">
      <c r="A46" s="401" t="str">
        <f t="shared" si="0"/>
        <v>Overnight Capital Cost ($/kW)_Commercial Battery Storage 1Hr_Moderate</v>
      </c>
      <c r="B46" s="204"/>
      <c r="D46" s="200"/>
      <c r="E46" s="95" t="s">
        <v>221</v>
      </c>
      <c r="F46" s="91" t="s">
        <v>176</v>
      </c>
      <c r="G46" s="100">
        <v>1225.2197504472535</v>
      </c>
      <c r="H46" s="100">
        <v>1582.0524452733255</v>
      </c>
      <c r="I46" s="100">
        <v>1472.7683746167872</v>
      </c>
      <c r="J46" s="100">
        <v>1377.1104490839571</v>
      </c>
      <c r="K46" s="100">
        <v>1319.5811131045043</v>
      </c>
      <c r="L46" s="100">
        <v>1277.137697479347</v>
      </c>
      <c r="M46" s="100">
        <v>1235.7924887884951</v>
      </c>
      <c r="N46" s="100">
        <v>1197.1562274695655</v>
      </c>
      <c r="O46" s="100">
        <v>1162.096052129315</v>
      </c>
      <c r="P46" s="100">
        <v>1128.050924380542</v>
      </c>
      <c r="Q46" s="100">
        <v>1113.9502878257854</v>
      </c>
      <c r="R46" s="100">
        <v>1099.8496512710283</v>
      </c>
      <c r="S46" s="100">
        <v>1085.7490147162721</v>
      </c>
      <c r="T46" s="100">
        <v>1071.6483781615157</v>
      </c>
      <c r="U46" s="100">
        <v>1057.5477416067581</v>
      </c>
      <c r="V46" s="100">
        <v>1043.4471050520017</v>
      </c>
      <c r="W46" s="100">
        <v>1029.3464684972453</v>
      </c>
      <c r="X46" s="100">
        <v>1015.2458319424881</v>
      </c>
      <c r="Y46" s="100">
        <v>1001.1451953877319</v>
      </c>
      <c r="Z46" s="100">
        <v>987.04455883297521</v>
      </c>
      <c r="AA46" s="100">
        <v>972.94392227821788</v>
      </c>
      <c r="AB46" s="100">
        <v>958.84328572346135</v>
      </c>
      <c r="AC46" s="100">
        <v>944.7426491687047</v>
      </c>
      <c r="AD46" s="100">
        <v>930.64201261394817</v>
      </c>
      <c r="AE46" s="100">
        <v>916.54137605919175</v>
      </c>
      <c r="AF46" s="100">
        <v>902.44073950443499</v>
      </c>
      <c r="AG46" s="100">
        <v>888.340102949678</v>
      </c>
      <c r="AH46" s="100">
        <v>874.23946639492124</v>
      </c>
      <c r="AI46" s="100">
        <v>860.13882984016379</v>
      </c>
      <c r="AJ46" s="100">
        <v>846.03819328540669</v>
      </c>
    </row>
    <row r="47" spans="1:74" x14ac:dyDescent="0.25">
      <c r="A47" s="401" t="str">
        <f t="shared" si="0"/>
        <v>Overnight Capital Cost ($/kW)_Commercial Battery Storage 1Hr_Conservative</v>
      </c>
      <c r="B47" s="204"/>
      <c r="D47" s="200"/>
      <c r="E47" s="94" t="s">
        <v>221</v>
      </c>
      <c r="F47" s="91" t="s">
        <v>143</v>
      </c>
      <c r="G47" s="100">
        <v>1225.2197504472535</v>
      </c>
      <c r="H47" s="100">
        <v>1582.0524452733255</v>
      </c>
      <c r="I47" s="100">
        <v>1640.6469802834481</v>
      </c>
      <c r="J47" s="100">
        <v>1652.3658872854728</v>
      </c>
      <c r="K47" s="100">
        <v>1628.9280732814232</v>
      </c>
      <c r="L47" s="100">
        <v>1567.9897568708961</v>
      </c>
      <c r="M47" s="100">
        <v>1507.0514404603673</v>
      </c>
      <c r="N47" s="100">
        <v>1446.1131240498389</v>
      </c>
      <c r="O47" s="100">
        <v>1385.1748076393117</v>
      </c>
      <c r="P47" s="100">
        <v>1324.2364912287837</v>
      </c>
      <c r="Q47" s="100">
        <v>1320.4550018551097</v>
      </c>
      <c r="R47" s="100">
        <v>1316.6735124814372</v>
      </c>
      <c r="S47" s="100">
        <v>1312.8920231077641</v>
      </c>
      <c r="T47" s="100">
        <v>1309.1105337340905</v>
      </c>
      <c r="U47" s="100">
        <v>1305.3290443604176</v>
      </c>
      <c r="V47" s="100">
        <v>1301.5475549867444</v>
      </c>
      <c r="W47" s="100">
        <v>1297.7660656130704</v>
      </c>
      <c r="X47" s="100">
        <v>1293.9845762393968</v>
      </c>
      <c r="Y47" s="100">
        <v>1290.2030868657246</v>
      </c>
      <c r="Z47" s="100">
        <v>1286.421597492051</v>
      </c>
      <c r="AA47" s="100">
        <v>1282.6401081183776</v>
      </c>
      <c r="AB47" s="100">
        <v>1278.8586187447045</v>
      </c>
      <c r="AC47" s="100">
        <v>1275.0771293710318</v>
      </c>
      <c r="AD47" s="100">
        <v>1271.2956399973582</v>
      </c>
      <c r="AE47" s="100">
        <v>1267.5141506236853</v>
      </c>
      <c r="AF47" s="100">
        <v>1263.7326612500121</v>
      </c>
      <c r="AG47" s="100">
        <v>1259.9511718763381</v>
      </c>
      <c r="AH47" s="100">
        <v>1256.1696825026654</v>
      </c>
      <c r="AI47" s="100">
        <v>1252.3881931289923</v>
      </c>
      <c r="AJ47" s="100">
        <v>1248.6067037553175</v>
      </c>
    </row>
    <row r="48" spans="1:74" x14ac:dyDescent="0.25">
      <c r="A48" s="401" t="str">
        <f t="shared" si="0"/>
        <v>Overnight Capital Cost ($/kW)_Commercial Battery Storage 2Hr_Advanced</v>
      </c>
      <c r="B48" s="204"/>
      <c r="D48" s="201"/>
      <c r="E48" s="92" t="s">
        <v>220</v>
      </c>
      <c r="F48" s="91" t="s">
        <v>177</v>
      </c>
      <c r="G48" s="100">
        <v>1459.8426881475086</v>
      </c>
      <c r="H48" s="100">
        <v>1846.3760784578446</v>
      </c>
      <c r="I48" s="100">
        <v>1328.2789514843412</v>
      </c>
      <c r="J48" s="100">
        <v>1253.7162660859876</v>
      </c>
      <c r="K48" s="100">
        <v>1189.9263973614554</v>
      </c>
      <c r="L48" s="100">
        <v>1147.0532448773413</v>
      </c>
      <c r="M48" s="100">
        <v>1104.1800923932269</v>
      </c>
      <c r="N48" s="100">
        <v>1061.3069399091123</v>
      </c>
      <c r="O48" s="100">
        <v>1018.4337874249986</v>
      </c>
      <c r="P48" s="100">
        <v>975.56063494088357</v>
      </c>
      <c r="Q48" s="100">
        <v>957.21512926576656</v>
      </c>
      <c r="R48" s="100">
        <v>938.86962359064864</v>
      </c>
      <c r="S48" s="100">
        <v>920.52411791553175</v>
      </c>
      <c r="T48" s="100">
        <v>902.1786122404144</v>
      </c>
      <c r="U48" s="100">
        <v>883.83310656529682</v>
      </c>
      <c r="V48" s="100">
        <v>865.48760089017969</v>
      </c>
      <c r="W48" s="100">
        <v>847.14209521506245</v>
      </c>
      <c r="X48" s="100">
        <v>828.79658953994533</v>
      </c>
      <c r="Y48" s="100">
        <v>810.45108386482786</v>
      </c>
      <c r="Z48" s="100">
        <v>792.10557818971074</v>
      </c>
      <c r="AA48" s="100">
        <v>773.76007251459339</v>
      </c>
      <c r="AB48" s="100">
        <v>755.41456683947592</v>
      </c>
      <c r="AC48" s="100">
        <v>737.06906116435869</v>
      </c>
      <c r="AD48" s="100">
        <v>718.72355548924145</v>
      </c>
      <c r="AE48" s="100">
        <v>700.37804981412387</v>
      </c>
      <c r="AF48" s="100">
        <v>682.03254413900675</v>
      </c>
      <c r="AG48" s="100">
        <v>663.68703846388928</v>
      </c>
      <c r="AH48" s="100">
        <v>645.34153278877227</v>
      </c>
      <c r="AI48" s="100">
        <v>626.99602711365492</v>
      </c>
      <c r="AJ48" s="100">
        <v>608.65052143853723</v>
      </c>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row>
    <row r="49" spans="1:74" x14ac:dyDescent="0.25">
      <c r="A49" s="401" t="str">
        <f t="shared" si="0"/>
        <v>Overnight Capital Cost ($/kW)_Commercial Battery Storage 2Hr_Moderate</v>
      </c>
      <c r="B49" s="204"/>
      <c r="D49" s="201"/>
      <c r="E49" s="92" t="s">
        <v>220</v>
      </c>
      <c r="F49" s="91" t="s">
        <v>176</v>
      </c>
      <c r="G49" s="100">
        <v>1459.8426881475086</v>
      </c>
      <c r="H49" s="100">
        <v>1846.3760784578446</v>
      </c>
      <c r="I49" s="100">
        <v>1714.0300160132515</v>
      </c>
      <c r="J49" s="100">
        <v>1596.2739271433695</v>
      </c>
      <c r="K49" s="100">
        <v>1528.2985654197282</v>
      </c>
      <c r="L49" s="100">
        <v>1474.4194344332097</v>
      </c>
      <c r="M49" s="100">
        <v>1422.6422205434442</v>
      </c>
      <c r="N49" s="100">
        <v>1374.4123623492553</v>
      </c>
      <c r="O49" s="100">
        <v>1330.683648153542</v>
      </c>
      <c r="P49" s="100">
        <v>1288.6727691344745</v>
      </c>
      <c r="Q49" s="100">
        <v>1272.5643595202937</v>
      </c>
      <c r="R49" s="100">
        <v>1256.4559499061127</v>
      </c>
      <c r="S49" s="100">
        <v>1240.3475402919319</v>
      </c>
      <c r="T49" s="100">
        <v>1224.2391306777513</v>
      </c>
      <c r="U49" s="100">
        <v>1208.1307210635696</v>
      </c>
      <c r="V49" s="100">
        <v>1192.022311449389</v>
      </c>
      <c r="W49" s="100">
        <v>1175.9139018352084</v>
      </c>
      <c r="X49" s="100">
        <v>1159.805492221027</v>
      </c>
      <c r="Y49" s="100">
        <v>1143.6970826068466</v>
      </c>
      <c r="Z49" s="100">
        <v>1127.5886729926663</v>
      </c>
      <c r="AA49" s="100">
        <v>1111.4802633784846</v>
      </c>
      <c r="AB49" s="100">
        <v>1095.371853764304</v>
      </c>
      <c r="AC49" s="100">
        <v>1079.2634441501232</v>
      </c>
      <c r="AD49" s="100">
        <v>1063.1550345359424</v>
      </c>
      <c r="AE49" s="100">
        <v>1047.0466249217618</v>
      </c>
      <c r="AF49" s="100">
        <v>1030.938215307581</v>
      </c>
      <c r="AG49" s="100">
        <v>1014.8298056933997</v>
      </c>
      <c r="AH49" s="100">
        <v>998.72139607921906</v>
      </c>
      <c r="AI49" s="100">
        <v>982.61298646503747</v>
      </c>
      <c r="AJ49" s="100">
        <v>966.50457685085598</v>
      </c>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row>
    <row r="50" spans="1:74" x14ac:dyDescent="0.25">
      <c r="A50" s="401" t="str">
        <f t="shared" si="0"/>
        <v>Overnight Capital Cost ($/kW)_Commercial Battery Storage 2Hr_Conservative</v>
      </c>
      <c r="B50" s="204"/>
      <c r="D50" s="201"/>
      <c r="E50" s="92" t="s">
        <v>220</v>
      </c>
      <c r="F50" s="91" t="s">
        <v>143</v>
      </c>
      <c r="G50" s="100">
        <v>1459.8426881475086</v>
      </c>
      <c r="H50" s="100">
        <v>1846.3760784578446</v>
      </c>
      <c r="I50" s="100">
        <v>1914.7603776599867</v>
      </c>
      <c r="J50" s="100">
        <v>1928.4372375004148</v>
      </c>
      <c r="K50" s="100">
        <v>1901.0835178195578</v>
      </c>
      <c r="L50" s="100">
        <v>1829.9638466493304</v>
      </c>
      <c r="M50" s="100">
        <v>1758.844175479102</v>
      </c>
      <c r="N50" s="100">
        <v>1687.7245043088735</v>
      </c>
      <c r="O50" s="100">
        <v>1616.6048331386464</v>
      </c>
      <c r="P50" s="100">
        <v>1545.4851619684184</v>
      </c>
      <c r="Q50" s="100">
        <v>1541.0718749491707</v>
      </c>
      <c r="R50" s="100">
        <v>1536.6585879299244</v>
      </c>
      <c r="S50" s="100">
        <v>1532.2453009106773</v>
      </c>
      <c r="T50" s="100">
        <v>1527.8320138914301</v>
      </c>
      <c r="U50" s="100">
        <v>1523.4187268721832</v>
      </c>
      <c r="V50" s="100">
        <v>1519.0054398529364</v>
      </c>
      <c r="W50" s="100">
        <v>1514.5921528336885</v>
      </c>
      <c r="X50" s="100">
        <v>1510.1788658144415</v>
      </c>
      <c r="Y50" s="100">
        <v>1505.7655787951951</v>
      </c>
      <c r="Z50" s="100">
        <v>1501.3522917759476</v>
      </c>
      <c r="AA50" s="100">
        <v>1496.9390047567006</v>
      </c>
      <c r="AB50" s="100">
        <v>1492.5257177374538</v>
      </c>
      <c r="AC50" s="100">
        <v>1488.112430718207</v>
      </c>
      <c r="AD50" s="100">
        <v>1483.6991436989597</v>
      </c>
      <c r="AE50" s="100">
        <v>1479.2858566797131</v>
      </c>
      <c r="AF50" s="100">
        <v>1474.8725696604661</v>
      </c>
      <c r="AG50" s="100">
        <v>1470.4592826412184</v>
      </c>
      <c r="AH50" s="100">
        <v>1466.0459956219718</v>
      </c>
      <c r="AI50" s="100">
        <v>1461.6327086027247</v>
      </c>
      <c r="AJ50" s="100">
        <v>1457.2194215834761</v>
      </c>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row>
    <row r="51" spans="1:74" x14ac:dyDescent="0.25">
      <c r="A51" s="401" t="str">
        <f t="shared" si="0"/>
        <v>Overnight Capital Cost ($/kW)_Commercial Battery Storage 4Hr_Advanced</v>
      </c>
      <c r="B51" s="204"/>
      <c r="D51" s="201"/>
      <c r="E51" s="92" t="s">
        <v>94</v>
      </c>
      <c r="F51" s="91" t="s">
        <v>177</v>
      </c>
      <c r="G51" s="100">
        <v>1929.0885635480195</v>
      </c>
      <c r="H51" s="100">
        <v>2375.0233448268832</v>
      </c>
      <c r="I51" s="100">
        <v>1708.5866498294279</v>
      </c>
      <c r="J51" s="100">
        <v>1612.675464377988</v>
      </c>
      <c r="K51" s="100">
        <v>1530.6215268558199</v>
      </c>
      <c r="L51" s="100">
        <v>1475.4730989682892</v>
      </c>
      <c r="M51" s="100">
        <v>1420.3246710807584</v>
      </c>
      <c r="N51" s="100">
        <v>1365.1762431932275</v>
      </c>
      <c r="O51" s="100">
        <v>1310.0278153056972</v>
      </c>
      <c r="P51" s="100">
        <v>1254.8793874181661</v>
      </c>
      <c r="Q51" s="100">
        <v>1231.2812674254885</v>
      </c>
      <c r="R51" s="100">
        <v>1207.6831474328103</v>
      </c>
      <c r="S51" s="100">
        <v>1184.085027440133</v>
      </c>
      <c r="T51" s="100">
        <v>1160.4869074474555</v>
      </c>
      <c r="U51" s="100">
        <v>1136.8887874547779</v>
      </c>
      <c r="V51" s="100">
        <v>1113.2906674621004</v>
      </c>
      <c r="W51" s="100">
        <v>1089.6925474694228</v>
      </c>
      <c r="X51" s="100">
        <v>1066.0944274767453</v>
      </c>
      <c r="Y51" s="100">
        <v>1042.496307484068</v>
      </c>
      <c r="Z51" s="100">
        <v>1018.8981874913902</v>
      </c>
      <c r="AA51" s="100">
        <v>995.30006749871279</v>
      </c>
      <c r="AB51" s="100">
        <v>971.70194750603525</v>
      </c>
      <c r="AC51" s="100">
        <v>948.1038275133576</v>
      </c>
      <c r="AD51" s="100">
        <v>924.50570752067995</v>
      </c>
      <c r="AE51" s="100">
        <v>900.90758752800218</v>
      </c>
      <c r="AF51" s="100">
        <v>877.30946753532476</v>
      </c>
      <c r="AG51" s="100">
        <v>853.71134754264722</v>
      </c>
      <c r="AH51" s="100">
        <v>830.11322754996979</v>
      </c>
      <c r="AI51" s="100">
        <v>806.51510755729225</v>
      </c>
      <c r="AJ51" s="100">
        <v>782.91698756461415</v>
      </c>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row>
    <row r="52" spans="1:74" x14ac:dyDescent="0.25">
      <c r="A52" s="401" t="str">
        <f t="shared" si="0"/>
        <v>Overnight Capital Cost ($/kW)_Commercial Battery Storage 4Hr_Moderate</v>
      </c>
      <c r="B52" s="204"/>
      <c r="D52" s="201"/>
      <c r="E52" s="92" t="s">
        <v>94</v>
      </c>
      <c r="F52" s="91" t="s">
        <v>176</v>
      </c>
      <c r="G52" s="100">
        <v>1929.0885635480195</v>
      </c>
      <c r="H52" s="100">
        <v>2375.0233448268832</v>
      </c>
      <c r="I52" s="100">
        <v>2196.5532988061805</v>
      </c>
      <c r="J52" s="100">
        <v>2034.6008832621947</v>
      </c>
      <c r="K52" s="100">
        <v>1945.7334700501756</v>
      </c>
      <c r="L52" s="100">
        <v>1868.9829083409359</v>
      </c>
      <c r="M52" s="100">
        <v>1796.3416840533423</v>
      </c>
      <c r="N52" s="100">
        <v>1728.9246321086348</v>
      </c>
      <c r="O52" s="100">
        <v>1667.8588402019957</v>
      </c>
      <c r="P52" s="100">
        <v>1609.9164586423392</v>
      </c>
      <c r="Q52" s="100">
        <v>1589.7925029093103</v>
      </c>
      <c r="R52" s="100">
        <v>1569.6685471762805</v>
      </c>
      <c r="S52" s="100">
        <v>1549.5445914432519</v>
      </c>
      <c r="T52" s="100">
        <v>1529.420635710223</v>
      </c>
      <c r="U52" s="100">
        <v>1509.296679977193</v>
      </c>
      <c r="V52" s="100">
        <v>1489.1727242441643</v>
      </c>
      <c r="W52" s="100">
        <v>1469.0487685111354</v>
      </c>
      <c r="X52" s="100">
        <v>1448.9248127781057</v>
      </c>
      <c r="Y52" s="100">
        <v>1428.800857045077</v>
      </c>
      <c r="Z52" s="100">
        <v>1408.6769013120479</v>
      </c>
      <c r="AA52" s="100">
        <v>1388.5529455790181</v>
      </c>
      <c r="AB52" s="100">
        <v>1368.4289898459888</v>
      </c>
      <c r="AC52" s="100">
        <v>1348.3050341129601</v>
      </c>
      <c r="AD52" s="100">
        <v>1328.181078379931</v>
      </c>
      <c r="AE52" s="100">
        <v>1308.0571226469024</v>
      </c>
      <c r="AF52" s="100">
        <v>1287.9331669138728</v>
      </c>
      <c r="AG52" s="100">
        <v>1267.8092111808435</v>
      </c>
      <c r="AH52" s="100">
        <v>1247.6852554478144</v>
      </c>
      <c r="AI52" s="100">
        <v>1227.5612997147844</v>
      </c>
      <c r="AJ52" s="100">
        <v>1207.4373439817546</v>
      </c>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row>
    <row r="53" spans="1:74" x14ac:dyDescent="0.25">
      <c r="A53" s="401" t="str">
        <f t="shared" si="0"/>
        <v>Overnight Capital Cost ($/kW)_Commercial Battery Storage 4Hr_Conservative</v>
      </c>
      <c r="B53" s="204"/>
      <c r="D53" s="201"/>
      <c r="E53" s="92" t="s">
        <v>94</v>
      </c>
      <c r="F53" s="91" t="s">
        <v>143</v>
      </c>
      <c r="G53" s="100">
        <v>1929.0885635480195</v>
      </c>
      <c r="H53" s="100">
        <v>2375.0233448268832</v>
      </c>
      <c r="I53" s="100">
        <v>2462.9871724130635</v>
      </c>
      <c r="J53" s="100">
        <v>2480.5799379302994</v>
      </c>
      <c r="K53" s="100">
        <v>2445.3944068958267</v>
      </c>
      <c r="L53" s="100">
        <v>2353.9120262061997</v>
      </c>
      <c r="M53" s="100">
        <v>2262.4296455165718</v>
      </c>
      <c r="N53" s="100">
        <v>2170.9472648269434</v>
      </c>
      <c r="O53" s="100">
        <v>2079.4648841373155</v>
      </c>
      <c r="P53" s="100">
        <v>1987.9825034476878</v>
      </c>
      <c r="Q53" s="100">
        <v>1982.3056211372923</v>
      </c>
      <c r="R53" s="100">
        <v>1976.6287388268981</v>
      </c>
      <c r="S53" s="100">
        <v>1970.9518565165038</v>
      </c>
      <c r="T53" s="100">
        <v>1965.2749742061089</v>
      </c>
      <c r="U53" s="100">
        <v>1959.5980918957146</v>
      </c>
      <c r="V53" s="100">
        <v>1953.9212095853202</v>
      </c>
      <c r="W53" s="100">
        <v>1948.2443272749249</v>
      </c>
      <c r="X53" s="100">
        <v>1942.5674449645301</v>
      </c>
      <c r="Y53" s="100">
        <v>1936.8905626541361</v>
      </c>
      <c r="Z53" s="100">
        <v>1931.2136803437413</v>
      </c>
      <c r="AA53" s="100">
        <v>1925.5367980333465</v>
      </c>
      <c r="AB53" s="100">
        <v>1919.8599157229517</v>
      </c>
      <c r="AC53" s="100">
        <v>1914.1830334125575</v>
      </c>
      <c r="AD53" s="100">
        <v>1908.5061511021627</v>
      </c>
      <c r="AE53" s="100">
        <v>1902.8292687917688</v>
      </c>
      <c r="AF53" s="100">
        <v>1897.1523864813739</v>
      </c>
      <c r="AG53" s="100">
        <v>1891.4755041709786</v>
      </c>
      <c r="AH53" s="100">
        <v>1885.7986218605843</v>
      </c>
      <c r="AI53" s="100">
        <v>1880.1217395501899</v>
      </c>
      <c r="AJ53" s="100">
        <v>1874.444857239793</v>
      </c>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6"/>
      <c r="BR53" s="96"/>
      <c r="BS53" s="96"/>
      <c r="BT53" s="96"/>
      <c r="BU53" s="96"/>
      <c r="BV53" s="96"/>
    </row>
    <row r="54" spans="1:74" x14ac:dyDescent="0.25">
      <c r="A54" s="401" t="str">
        <f t="shared" si="0"/>
        <v>Overnight Capital Cost ($/kW)_Commercial Battery Storage 6Hr_Advanced</v>
      </c>
      <c r="B54" s="204"/>
      <c r="D54" s="201"/>
      <c r="E54" s="92" t="s">
        <v>219</v>
      </c>
      <c r="F54" s="91" t="s">
        <v>177</v>
      </c>
      <c r="G54" s="100">
        <v>2398.3344389485301</v>
      </c>
      <c r="H54" s="100">
        <v>2903.670611195922</v>
      </c>
      <c r="I54" s="100">
        <v>2088.8943481745146</v>
      </c>
      <c r="J54" s="100">
        <v>1971.6346626699883</v>
      </c>
      <c r="K54" s="100">
        <v>1871.3166563501838</v>
      </c>
      <c r="L54" s="100">
        <v>1803.8929530592372</v>
      </c>
      <c r="M54" s="100">
        <v>1736.46924976829</v>
      </c>
      <c r="N54" s="100">
        <v>1669.0455464773427</v>
      </c>
      <c r="O54" s="100">
        <v>1601.6218431863956</v>
      </c>
      <c r="P54" s="100">
        <v>1534.1981398954483</v>
      </c>
      <c r="Q54" s="100">
        <v>1505.3474055852105</v>
      </c>
      <c r="R54" s="100">
        <v>1476.4966712749717</v>
      </c>
      <c r="S54" s="100">
        <v>1447.6459369647343</v>
      </c>
      <c r="T54" s="100">
        <v>1418.7952026544965</v>
      </c>
      <c r="U54" s="100">
        <v>1389.9444683442587</v>
      </c>
      <c r="V54" s="100">
        <v>1361.0937340340211</v>
      </c>
      <c r="W54" s="100">
        <v>1332.242999723783</v>
      </c>
      <c r="X54" s="100">
        <v>1303.3922654135456</v>
      </c>
      <c r="Y54" s="100">
        <v>1274.5415311033078</v>
      </c>
      <c r="Z54" s="100">
        <v>1245.6907967930699</v>
      </c>
      <c r="AA54" s="100">
        <v>1216.8400624828321</v>
      </c>
      <c r="AB54" s="100">
        <v>1187.9893281725942</v>
      </c>
      <c r="AC54" s="100">
        <v>1159.1385938623564</v>
      </c>
      <c r="AD54" s="100">
        <v>1130.2878595521186</v>
      </c>
      <c r="AE54" s="100">
        <v>1101.4371252418807</v>
      </c>
      <c r="AF54" s="100">
        <v>1072.5863909316429</v>
      </c>
      <c r="AG54" s="100">
        <v>1043.7356566214048</v>
      </c>
      <c r="AH54" s="100">
        <v>1014.8849223111673</v>
      </c>
      <c r="AI54" s="100">
        <v>986.03418800092959</v>
      </c>
      <c r="AJ54" s="100">
        <v>957.18345369069095</v>
      </c>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6"/>
      <c r="BR54" s="96"/>
      <c r="BS54" s="96"/>
      <c r="BT54" s="96"/>
      <c r="BU54" s="96"/>
      <c r="BV54" s="96"/>
    </row>
    <row r="55" spans="1:74" x14ac:dyDescent="0.25">
      <c r="A55" s="401" t="str">
        <f t="shared" si="0"/>
        <v>Overnight Capital Cost ($/kW)_Commercial Battery Storage 6Hr_Moderate</v>
      </c>
      <c r="B55" s="204"/>
      <c r="D55" s="201"/>
      <c r="E55" s="92" t="s">
        <v>219</v>
      </c>
      <c r="F55" s="91" t="s">
        <v>176</v>
      </c>
      <c r="G55" s="100">
        <v>2398.3344389485301</v>
      </c>
      <c r="H55" s="100">
        <v>2903.670611195922</v>
      </c>
      <c r="I55" s="100">
        <v>2679.0765815991099</v>
      </c>
      <c r="J55" s="100">
        <v>2472.9278393810196</v>
      </c>
      <c r="K55" s="100">
        <v>2363.1683746806234</v>
      </c>
      <c r="L55" s="100">
        <v>2263.5463822486618</v>
      </c>
      <c r="M55" s="100">
        <v>2170.0411475632409</v>
      </c>
      <c r="N55" s="100">
        <v>2083.4369018680145</v>
      </c>
      <c r="O55" s="100">
        <v>2005.0340322504496</v>
      </c>
      <c r="P55" s="100">
        <v>1931.1601481502037</v>
      </c>
      <c r="Q55" s="100">
        <v>1907.0206462983267</v>
      </c>
      <c r="R55" s="100">
        <v>1882.8811444464488</v>
      </c>
      <c r="S55" s="100">
        <v>1858.7416425945714</v>
      </c>
      <c r="T55" s="100">
        <v>1834.6021407426947</v>
      </c>
      <c r="U55" s="100">
        <v>1810.4626388908162</v>
      </c>
      <c r="V55" s="100">
        <v>1786.3231370389392</v>
      </c>
      <c r="W55" s="100">
        <v>1762.1836351870622</v>
      </c>
      <c r="X55" s="100">
        <v>1738.0441333351844</v>
      </c>
      <c r="Y55" s="100">
        <v>1713.904631483307</v>
      </c>
      <c r="Z55" s="100">
        <v>1689.7651296314298</v>
      </c>
      <c r="AA55" s="100">
        <v>1665.6256277795519</v>
      </c>
      <c r="AB55" s="100">
        <v>1641.4861259276743</v>
      </c>
      <c r="AC55" s="100">
        <v>1617.3466240757969</v>
      </c>
      <c r="AD55" s="100">
        <v>1593.2071222239197</v>
      </c>
      <c r="AE55" s="100">
        <v>1569.0676203720423</v>
      </c>
      <c r="AF55" s="100">
        <v>1544.9281185201646</v>
      </c>
      <c r="AG55" s="100">
        <v>1520.788616668287</v>
      </c>
      <c r="AH55" s="100">
        <v>1496.64911481641</v>
      </c>
      <c r="AI55" s="100">
        <v>1472.5096129645317</v>
      </c>
      <c r="AJ55" s="100">
        <v>1448.3701111126531</v>
      </c>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6"/>
      <c r="BQ55" s="96"/>
      <c r="BR55" s="96"/>
      <c r="BS55" s="96"/>
      <c r="BT55" s="96"/>
      <c r="BU55" s="96"/>
      <c r="BV55" s="96"/>
    </row>
    <row r="56" spans="1:74" x14ac:dyDescent="0.25">
      <c r="A56" s="401" t="str">
        <f t="shared" si="0"/>
        <v>Overnight Capital Cost ($/kW)_Commercial Battery Storage 6Hr_Conservative</v>
      </c>
      <c r="B56" s="204"/>
      <c r="D56" s="201"/>
      <c r="E56" s="92" t="s">
        <v>219</v>
      </c>
      <c r="F56" s="91" t="s">
        <v>143</v>
      </c>
      <c r="G56" s="100">
        <v>2398.3344389485301</v>
      </c>
      <c r="H56" s="100">
        <v>2903.670611195922</v>
      </c>
      <c r="I56" s="100">
        <v>3011.2139671661407</v>
      </c>
      <c r="J56" s="100">
        <v>3032.7226383601837</v>
      </c>
      <c r="K56" s="100">
        <v>2989.7052959720968</v>
      </c>
      <c r="L56" s="100">
        <v>2877.8602057630687</v>
      </c>
      <c r="M56" s="100">
        <v>2766.0151155540411</v>
      </c>
      <c r="N56" s="100">
        <v>2654.1700253450126</v>
      </c>
      <c r="O56" s="100">
        <v>2542.324935135985</v>
      </c>
      <c r="P56" s="100">
        <v>2430.4798449269574</v>
      </c>
      <c r="Q56" s="100">
        <v>2423.5393673254143</v>
      </c>
      <c r="R56" s="100">
        <v>2416.5988897238726</v>
      </c>
      <c r="S56" s="100">
        <v>2409.6584121223304</v>
      </c>
      <c r="T56" s="100">
        <v>2402.7179345207878</v>
      </c>
      <c r="U56" s="100">
        <v>2395.7774569192461</v>
      </c>
      <c r="V56" s="100">
        <v>2388.8369793177039</v>
      </c>
      <c r="W56" s="100">
        <v>2381.8965017161609</v>
      </c>
      <c r="X56" s="100">
        <v>2374.9560241146187</v>
      </c>
      <c r="Y56" s="100">
        <v>2368.015546513077</v>
      </c>
      <c r="Z56" s="100">
        <v>2361.0750689115343</v>
      </c>
      <c r="AA56" s="100">
        <v>2354.1345913099926</v>
      </c>
      <c r="AB56" s="100">
        <v>2347.1941137084505</v>
      </c>
      <c r="AC56" s="100">
        <v>2340.2536361069078</v>
      </c>
      <c r="AD56" s="100">
        <v>2333.3131585053661</v>
      </c>
      <c r="AE56" s="100">
        <v>2326.3726809038239</v>
      </c>
      <c r="AF56" s="100">
        <v>2319.4322033022822</v>
      </c>
      <c r="AG56" s="100">
        <v>2312.4917257007392</v>
      </c>
      <c r="AH56" s="100">
        <v>2305.551248099197</v>
      </c>
      <c r="AI56" s="100">
        <v>2298.6107704976548</v>
      </c>
      <c r="AJ56" s="100">
        <v>2291.6702928961108</v>
      </c>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6"/>
      <c r="BR56" s="96"/>
      <c r="BS56" s="96"/>
      <c r="BT56" s="96"/>
      <c r="BU56" s="96"/>
      <c r="BV56" s="96"/>
    </row>
    <row r="57" spans="1:74" x14ac:dyDescent="0.25">
      <c r="A57" s="401" t="str">
        <f t="shared" si="0"/>
        <v>Overnight Capital Cost ($/kW)_Commercial Battery Storage 8Hr_Advanced</v>
      </c>
      <c r="B57" s="204"/>
      <c r="D57" s="201"/>
      <c r="E57" s="92" t="s">
        <v>218</v>
      </c>
      <c r="F57" s="91" t="s">
        <v>177</v>
      </c>
      <c r="G57" s="100">
        <v>2867.5803143490407</v>
      </c>
      <c r="H57" s="100">
        <v>3432.3178775649603</v>
      </c>
      <c r="I57" s="100">
        <v>2469.202046519601</v>
      </c>
      <c r="J57" s="100">
        <v>2330.5938609619889</v>
      </c>
      <c r="K57" s="100">
        <v>2212.0117858445483</v>
      </c>
      <c r="L57" s="100">
        <v>2132.3128071501851</v>
      </c>
      <c r="M57" s="100">
        <v>2052.6138284558215</v>
      </c>
      <c r="N57" s="100">
        <v>1972.9148497614574</v>
      </c>
      <c r="O57" s="100">
        <v>1893.2158710670944</v>
      </c>
      <c r="P57" s="100">
        <v>1813.5168923727306</v>
      </c>
      <c r="Q57" s="100">
        <v>1779.4135437449329</v>
      </c>
      <c r="R57" s="100">
        <v>1745.3101951171338</v>
      </c>
      <c r="S57" s="100">
        <v>1711.2068464893359</v>
      </c>
      <c r="T57" s="100">
        <v>1677.1034978615378</v>
      </c>
      <c r="U57" s="100">
        <v>1643.0001492337396</v>
      </c>
      <c r="V57" s="100">
        <v>1608.8968006059417</v>
      </c>
      <c r="W57" s="100">
        <v>1574.7934519781436</v>
      </c>
      <c r="X57" s="100">
        <v>1540.6901033503455</v>
      </c>
      <c r="Y57" s="100">
        <v>1506.5867547225475</v>
      </c>
      <c r="Z57" s="100">
        <v>1472.4834060947494</v>
      </c>
      <c r="AA57" s="100">
        <v>1438.3800574669515</v>
      </c>
      <c r="AB57" s="100">
        <v>1404.2767088391533</v>
      </c>
      <c r="AC57" s="100">
        <v>1370.1733602113554</v>
      </c>
      <c r="AD57" s="100">
        <v>1336.0700115835573</v>
      </c>
      <c r="AE57" s="100">
        <v>1301.9666629557591</v>
      </c>
      <c r="AF57" s="100">
        <v>1267.8633143279608</v>
      </c>
      <c r="AG57" s="100">
        <v>1233.7599657001629</v>
      </c>
      <c r="AH57" s="100">
        <v>1199.656617072365</v>
      </c>
      <c r="AI57" s="100">
        <v>1165.5532684445668</v>
      </c>
      <c r="AJ57" s="100">
        <v>1131.449919816768</v>
      </c>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6"/>
      <c r="BR57" s="96"/>
      <c r="BS57" s="96"/>
      <c r="BT57" s="96"/>
      <c r="BU57" s="96"/>
      <c r="BV57" s="96"/>
    </row>
    <row r="58" spans="1:74" x14ac:dyDescent="0.25">
      <c r="A58" s="401" t="str">
        <f t="shared" si="0"/>
        <v>Overnight Capital Cost ($/kW)_Commercial Battery Storage 8Hr_Moderate</v>
      </c>
      <c r="B58" s="204"/>
      <c r="D58" s="201"/>
      <c r="E58" s="92" t="s">
        <v>218</v>
      </c>
      <c r="F58" s="91" t="s">
        <v>176</v>
      </c>
      <c r="G58" s="100">
        <v>2867.5803143490407</v>
      </c>
      <c r="H58" s="100">
        <v>3432.3178775649603</v>
      </c>
      <c r="I58" s="100">
        <v>3161.5998643920389</v>
      </c>
      <c r="J58" s="100">
        <v>2911.2547954998445</v>
      </c>
      <c r="K58" s="100">
        <v>2780.6032793110708</v>
      </c>
      <c r="L58" s="100">
        <v>2658.1098561563877</v>
      </c>
      <c r="M58" s="100">
        <v>2543.740611073139</v>
      </c>
      <c r="N58" s="100">
        <v>2437.9491716273942</v>
      </c>
      <c r="O58" s="100">
        <v>2342.2092242989029</v>
      </c>
      <c r="P58" s="100">
        <v>2252.4038376580693</v>
      </c>
      <c r="Q58" s="100">
        <v>2224.2487896873431</v>
      </c>
      <c r="R58" s="100">
        <v>2196.0937417166174</v>
      </c>
      <c r="S58" s="100">
        <v>2167.9386937458912</v>
      </c>
      <c r="T58" s="100">
        <v>2139.783645775166</v>
      </c>
      <c r="U58" s="100">
        <v>2111.6285978044393</v>
      </c>
      <c r="V58" s="100">
        <v>2083.4735498337141</v>
      </c>
      <c r="W58" s="100">
        <v>2055.3185018629893</v>
      </c>
      <c r="X58" s="100">
        <v>2027.1634538922629</v>
      </c>
      <c r="Y58" s="100">
        <v>1999.0084059215371</v>
      </c>
      <c r="Z58" s="100">
        <v>1970.8533579508114</v>
      </c>
      <c r="AA58" s="100">
        <v>1942.6983099800852</v>
      </c>
      <c r="AB58" s="100">
        <v>1914.5432620093595</v>
      </c>
      <c r="AC58" s="100">
        <v>1886.388214038634</v>
      </c>
      <c r="AD58" s="100">
        <v>1858.2331660679083</v>
      </c>
      <c r="AE58" s="100">
        <v>1830.0781180971831</v>
      </c>
      <c r="AF58" s="100">
        <v>1801.9230701264569</v>
      </c>
      <c r="AG58" s="100">
        <v>1773.7680221557307</v>
      </c>
      <c r="AH58" s="100">
        <v>1745.6129741850052</v>
      </c>
      <c r="AI58" s="100">
        <v>1717.4579262142788</v>
      </c>
      <c r="AJ58" s="100">
        <v>1689.3028782435522</v>
      </c>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6"/>
      <c r="BR58" s="96"/>
      <c r="BS58" s="96"/>
      <c r="BT58" s="96"/>
      <c r="BU58" s="96"/>
      <c r="BV58" s="96"/>
    </row>
    <row r="59" spans="1:74" x14ac:dyDescent="0.25">
      <c r="A59" s="401" t="str">
        <f t="shared" si="0"/>
        <v>Overnight Capital Cost ($/kW)_Commercial Battery Storage 8Hr_Conservative</v>
      </c>
      <c r="B59" s="204"/>
      <c r="D59" s="201"/>
      <c r="E59" s="92" t="s">
        <v>218</v>
      </c>
      <c r="F59" s="91" t="s">
        <v>143</v>
      </c>
      <c r="G59" s="100">
        <v>2867.5803143490407</v>
      </c>
      <c r="H59" s="100">
        <v>3432.3178775649603</v>
      </c>
      <c r="I59" s="100">
        <v>3559.440761919217</v>
      </c>
      <c r="J59" s="100">
        <v>3584.8653387900681</v>
      </c>
      <c r="K59" s="100">
        <v>3534.016185048366</v>
      </c>
      <c r="L59" s="100">
        <v>3401.8083853199382</v>
      </c>
      <c r="M59" s="100">
        <v>3269.6005855915105</v>
      </c>
      <c r="N59" s="100">
        <v>3137.3927858630823</v>
      </c>
      <c r="O59" s="100">
        <v>3005.1849861346541</v>
      </c>
      <c r="P59" s="100">
        <v>2872.9771864062268</v>
      </c>
      <c r="Q59" s="100">
        <v>2864.7731135135359</v>
      </c>
      <c r="R59" s="100">
        <v>2856.5690406208469</v>
      </c>
      <c r="S59" s="100">
        <v>2848.3649677281569</v>
      </c>
      <c r="T59" s="100">
        <v>2840.1608948354669</v>
      </c>
      <c r="U59" s="100">
        <v>2831.9568219427774</v>
      </c>
      <c r="V59" s="100">
        <v>2823.7527490500879</v>
      </c>
      <c r="W59" s="100">
        <v>2815.548676157397</v>
      </c>
      <c r="X59" s="100">
        <v>2807.3446032647075</v>
      </c>
      <c r="Y59" s="100">
        <v>2799.1405303720185</v>
      </c>
      <c r="Z59" s="100">
        <v>2790.9364574793276</v>
      </c>
      <c r="AA59" s="100">
        <v>2782.7323845866385</v>
      </c>
      <c r="AB59" s="100">
        <v>2774.5283116939486</v>
      </c>
      <c r="AC59" s="100">
        <v>2766.3242388012586</v>
      </c>
      <c r="AD59" s="100">
        <v>2758.1201659085691</v>
      </c>
      <c r="AE59" s="100">
        <v>2749.9160930158796</v>
      </c>
      <c r="AF59" s="100">
        <v>2741.7120201231901</v>
      </c>
      <c r="AG59" s="100">
        <v>2733.5079472304992</v>
      </c>
      <c r="AH59" s="100">
        <v>2725.3038743378097</v>
      </c>
      <c r="AI59" s="100">
        <v>2717.0998014451197</v>
      </c>
      <c r="AJ59" s="100">
        <v>2708.8957285524275</v>
      </c>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6"/>
      <c r="BR59" s="96"/>
      <c r="BS59" s="96"/>
      <c r="BT59" s="96"/>
      <c r="BU59" s="96"/>
      <c r="BV59" s="96"/>
    </row>
    <row r="60" spans="1:74" x14ac:dyDescent="0.25">
      <c r="B60" s="204"/>
      <c r="D60" s="93"/>
      <c r="E60" s="95"/>
      <c r="F60" s="95"/>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row>
    <row r="61" spans="1:74" x14ac:dyDescent="0.25">
      <c r="B61" s="204"/>
      <c r="D61" s="93"/>
      <c r="E61" s="95"/>
      <c r="F61" s="95"/>
      <c r="G61" s="1">
        <v>2021</v>
      </c>
      <c r="H61" s="1">
        <v>2022</v>
      </c>
      <c r="I61" s="1">
        <v>2023</v>
      </c>
      <c r="J61" s="1">
        <v>2024</v>
      </c>
      <c r="K61" s="1">
        <v>2025</v>
      </c>
      <c r="L61" s="1">
        <v>2026</v>
      </c>
      <c r="M61" s="1">
        <v>2027</v>
      </c>
      <c r="N61" s="1">
        <v>2028</v>
      </c>
      <c r="O61" s="1">
        <v>2029</v>
      </c>
      <c r="P61" s="1">
        <v>2030</v>
      </c>
      <c r="Q61" s="1">
        <v>2031</v>
      </c>
      <c r="R61" s="1">
        <v>2032</v>
      </c>
      <c r="S61" s="1">
        <v>2033</v>
      </c>
      <c r="T61" s="1">
        <v>2034</v>
      </c>
      <c r="U61" s="1">
        <v>2035</v>
      </c>
      <c r="V61" s="1">
        <v>2036</v>
      </c>
      <c r="W61" s="1">
        <v>2037</v>
      </c>
      <c r="X61" s="1">
        <v>2038</v>
      </c>
      <c r="Y61" s="1">
        <v>2039</v>
      </c>
      <c r="Z61" s="1">
        <v>2040</v>
      </c>
      <c r="AA61" s="1">
        <v>2041</v>
      </c>
      <c r="AB61" s="1">
        <v>2042</v>
      </c>
      <c r="AC61" s="1">
        <v>2043</v>
      </c>
      <c r="AD61" s="1">
        <v>2044</v>
      </c>
      <c r="AE61" s="1">
        <v>2045</v>
      </c>
      <c r="AF61" s="1">
        <v>2046</v>
      </c>
      <c r="AG61" s="1">
        <v>2047</v>
      </c>
      <c r="AH61" s="1">
        <v>2048</v>
      </c>
      <c r="AI61" s="1">
        <v>2049</v>
      </c>
      <c r="AJ61" s="1">
        <v>2050</v>
      </c>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row>
    <row r="62" spans="1:74" ht="15" customHeight="1" x14ac:dyDescent="0.25">
      <c r="B62" s="204"/>
      <c r="D62" s="199" t="s">
        <v>222</v>
      </c>
      <c r="E62" s="92" t="s">
        <v>221</v>
      </c>
      <c r="F62" s="91" t="s">
        <v>177</v>
      </c>
      <c r="G62" s="100">
        <v>735131.85026835208</v>
      </c>
      <c r="H62" s="100">
        <v>949231.46716399526</v>
      </c>
      <c r="I62" s="100">
        <v>682875.06138707872</v>
      </c>
      <c r="J62" s="100">
        <v>644542.00016399252</v>
      </c>
      <c r="K62" s="100">
        <v>611747.29956856393</v>
      </c>
      <c r="L62" s="100">
        <v>589705.99069912033</v>
      </c>
      <c r="M62" s="100">
        <v>567664.68182967673</v>
      </c>
      <c r="N62" s="100">
        <v>545623.3729602329</v>
      </c>
      <c r="O62" s="100">
        <v>523582.06409078964</v>
      </c>
      <c r="P62" s="100">
        <v>501540.75522134558</v>
      </c>
      <c r="Q62" s="100">
        <v>492109.23611154332</v>
      </c>
      <c r="R62" s="100">
        <v>482677.71700174065</v>
      </c>
      <c r="S62" s="100">
        <v>473246.19789193856</v>
      </c>
      <c r="T62" s="100">
        <v>463814.67878213624</v>
      </c>
      <c r="U62" s="100">
        <v>454383.15967233374</v>
      </c>
      <c r="V62" s="100">
        <v>444951.6405625316</v>
      </c>
      <c r="W62" s="100">
        <v>435520.12145272933</v>
      </c>
      <c r="X62" s="100">
        <v>426088.60234292713</v>
      </c>
      <c r="Y62" s="100">
        <v>416657.08323312481</v>
      </c>
      <c r="Z62" s="100">
        <v>407225.56412332261</v>
      </c>
      <c r="AA62" s="100">
        <v>397794.04501352023</v>
      </c>
      <c r="AB62" s="100">
        <v>388362.52590371785</v>
      </c>
      <c r="AC62" s="100">
        <v>378931.00679391553</v>
      </c>
      <c r="AD62" s="100">
        <v>369499.48768411326</v>
      </c>
      <c r="AE62" s="100">
        <v>360067.96857431083</v>
      </c>
      <c r="AF62" s="100">
        <v>350636.44946450862</v>
      </c>
      <c r="AG62" s="100">
        <v>341204.93035470624</v>
      </c>
      <c r="AH62" s="100">
        <v>331773.41124490404</v>
      </c>
      <c r="AI62" s="100">
        <v>322341.89213510178</v>
      </c>
      <c r="AJ62" s="100">
        <v>312910.37302529928</v>
      </c>
    </row>
    <row r="63" spans="1:74" x14ac:dyDescent="0.25">
      <c r="B63" s="204"/>
      <c r="D63" s="200"/>
      <c r="E63" s="95" t="s">
        <v>221</v>
      </c>
      <c r="F63" s="91" t="s">
        <v>176</v>
      </c>
      <c r="G63" s="100">
        <v>735131.85026835208</v>
      </c>
      <c r="H63" s="100">
        <v>949231.46716399526</v>
      </c>
      <c r="I63" s="100">
        <v>883661.02477007231</v>
      </c>
      <c r="J63" s="100">
        <v>826266.2694503743</v>
      </c>
      <c r="K63" s="100">
        <v>791748.66786270263</v>
      </c>
      <c r="L63" s="100">
        <v>766282.61848760815</v>
      </c>
      <c r="M63" s="100">
        <v>741475.49327309709</v>
      </c>
      <c r="N63" s="100">
        <v>718293.73648173932</v>
      </c>
      <c r="O63" s="100">
        <v>697257.63127758901</v>
      </c>
      <c r="P63" s="100">
        <v>676830.55462832516</v>
      </c>
      <c r="Q63" s="100">
        <v>668370.17269547121</v>
      </c>
      <c r="R63" s="100">
        <v>659909.79076261702</v>
      </c>
      <c r="S63" s="100">
        <v>651449.4088297633</v>
      </c>
      <c r="T63" s="100">
        <v>642989.02689690934</v>
      </c>
      <c r="U63" s="100">
        <v>634528.64496405493</v>
      </c>
      <c r="V63" s="100">
        <v>626068.26303120097</v>
      </c>
      <c r="W63" s="100">
        <v>617607.88109834713</v>
      </c>
      <c r="X63" s="100">
        <v>609147.49916549283</v>
      </c>
      <c r="Y63" s="100">
        <v>600687.11723263911</v>
      </c>
      <c r="Z63" s="100">
        <v>592226.73529978516</v>
      </c>
      <c r="AA63" s="100">
        <v>583766.35336693074</v>
      </c>
      <c r="AB63" s="100">
        <v>575305.97143407678</v>
      </c>
      <c r="AC63" s="100">
        <v>566845.58950122283</v>
      </c>
      <c r="AD63" s="100">
        <v>558385.20756836887</v>
      </c>
      <c r="AE63" s="100">
        <v>549924.82563551504</v>
      </c>
      <c r="AF63" s="100">
        <v>541464.44370266097</v>
      </c>
      <c r="AG63" s="100">
        <v>533004.06176980678</v>
      </c>
      <c r="AH63" s="100">
        <v>524543.67983695271</v>
      </c>
      <c r="AI63" s="100">
        <v>516083.29790409829</v>
      </c>
      <c r="AJ63" s="100">
        <v>507622.91597124399</v>
      </c>
    </row>
    <row r="64" spans="1:74" x14ac:dyDescent="0.25">
      <c r="B64" s="204"/>
      <c r="D64" s="200"/>
      <c r="E64" s="94" t="s">
        <v>221</v>
      </c>
      <c r="F64" s="91" t="s">
        <v>143</v>
      </c>
      <c r="G64" s="100">
        <v>735131.85026835208</v>
      </c>
      <c r="H64" s="100">
        <v>949231.46716399526</v>
      </c>
      <c r="I64" s="100">
        <v>984388.1881700689</v>
      </c>
      <c r="J64" s="100">
        <v>991419.53237128363</v>
      </c>
      <c r="K64" s="100">
        <v>977356.84396885394</v>
      </c>
      <c r="L64" s="100">
        <v>940793.85412253765</v>
      </c>
      <c r="M64" s="100">
        <v>904230.86427622044</v>
      </c>
      <c r="N64" s="100">
        <v>867667.87442990334</v>
      </c>
      <c r="O64" s="100">
        <v>831104.88458358706</v>
      </c>
      <c r="P64" s="100">
        <v>794541.8947372702</v>
      </c>
      <c r="Q64" s="100">
        <v>792273.00111306587</v>
      </c>
      <c r="R64" s="100">
        <v>790004.10748886236</v>
      </c>
      <c r="S64" s="100">
        <v>787735.21386465849</v>
      </c>
      <c r="T64" s="100">
        <v>785466.32024045428</v>
      </c>
      <c r="U64" s="100">
        <v>783197.42661625054</v>
      </c>
      <c r="V64" s="100">
        <v>780928.53299204668</v>
      </c>
      <c r="W64" s="100">
        <v>778659.63936784223</v>
      </c>
      <c r="X64" s="100">
        <v>776390.74574363814</v>
      </c>
      <c r="Y64" s="100">
        <v>774121.85211943474</v>
      </c>
      <c r="Z64" s="100">
        <v>771852.95849523065</v>
      </c>
      <c r="AA64" s="100">
        <v>769584.06487102655</v>
      </c>
      <c r="AB64" s="100">
        <v>767315.17124682269</v>
      </c>
      <c r="AC64" s="100">
        <v>765046.27762261906</v>
      </c>
      <c r="AD64" s="100">
        <v>762777.38399841497</v>
      </c>
      <c r="AE64" s="100">
        <v>760508.49037421111</v>
      </c>
      <c r="AF64" s="100">
        <v>758239.59675000724</v>
      </c>
      <c r="AG64" s="100">
        <v>755970.70312580292</v>
      </c>
      <c r="AH64" s="100">
        <v>753701.80950159929</v>
      </c>
      <c r="AI64" s="100">
        <v>751432.91587739531</v>
      </c>
      <c r="AJ64" s="100">
        <v>749164.02225319052</v>
      </c>
    </row>
    <row r="65" spans="1:74" x14ac:dyDescent="0.25">
      <c r="B65" s="204"/>
      <c r="D65" s="201"/>
      <c r="E65" s="92" t="s">
        <v>220</v>
      </c>
      <c r="F65" s="91" t="s">
        <v>177</v>
      </c>
      <c r="G65" s="100">
        <v>875905.61288850522</v>
      </c>
      <c r="H65" s="100">
        <v>1107825.6470747069</v>
      </c>
      <c r="I65" s="100">
        <v>796967.37089060468</v>
      </c>
      <c r="J65" s="100">
        <v>752229.75965159258</v>
      </c>
      <c r="K65" s="100">
        <v>713955.83841687324</v>
      </c>
      <c r="L65" s="100">
        <v>688231.94692640472</v>
      </c>
      <c r="M65" s="100">
        <v>662508.0554359362</v>
      </c>
      <c r="N65" s="100">
        <v>636784.16394546744</v>
      </c>
      <c r="O65" s="100">
        <v>611060.27245499915</v>
      </c>
      <c r="P65" s="100">
        <v>585336.38096453017</v>
      </c>
      <c r="Q65" s="100">
        <v>574329.07755945995</v>
      </c>
      <c r="R65" s="100">
        <v>563321.77415438916</v>
      </c>
      <c r="S65" s="100">
        <v>552314.47074931907</v>
      </c>
      <c r="T65" s="100">
        <v>541307.16734424862</v>
      </c>
      <c r="U65" s="100">
        <v>530299.86393917806</v>
      </c>
      <c r="V65" s="100">
        <v>519292.56053410779</v>
      </c>
      <c r="W65" s="100">
        <v>508285.25712903746</v>
      </c>
      <c r="X65" s="100">
        <v>497277.95372396719</v>
      </c>
      <c r="Y65" s="100">
        <v>486270.65031889675</v>
      </c>
      <c r="Z65" s="100">
        <v>475263.34691382648</v>
      </c>
      <c r="AA65" s="100">
        <v>464256.04350875603</v>
      </c>
      <c r="AB65" s="100">
        <v>453248.74010368559</v>
      </c>
      <c r="AC65" s="100">
        <v>442241.4366986152</v>
      </c>
      <c r="AD65" s="100">
        <v>431234.13329354487</v>
      </c>
      <c r="AE65" s="100">
        <v>420226.82988847431</v>
      </c>
      <c r="AF65" s="100">
        <v>409219.52648340404</v>
      </c>
      <c r="AG65" s="100">
        <v>398212.2230783336</v>
      </c>
      <c r="AH65" s="100">
        <v>387204.91967326333</v>
      </c>
      <c r="AI65" s="100">
        <v>376197.61626819294</v>
      </c>
      <c r="AJ65" s="100">
        <v>365190.31286312232</v>
      </c>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6"/>
      <c r="BR65" s="96"/>
      <c r="BS65" s="96"/>
      <c r="BT65" s="96"/>
      <c r="BU65" s="96"/>
      <c r="BV65" s="96"/>
    </row>
    <row r="66" spans="1:74" x14ac:dyDescent="0.25">
      <c r="B66" s="204"/>
      <c r="D66" s="201"/>
      <c r="E66" s="92" t="s">
        <v>220</v>
      </c>
      <c r="F66" s="91" t="s">
        <v>176</v>
      </c>
      <c r="G66" s="100">
        <v>875905.61288850522</v>
      </c>
      <c r="H66" s="100">
        <v>1107825.6470747069</v>
      </c>
      <c r="I66" s="100">
        <v>1028418.0096079509</v>
      </c>
      <c r="J66" s="100">
        <v>957764.35628602176</v>
      </c>
      <c r="K66" s="100">
        <v>916979.13925183692</v>
      </c>
      <c r="L66" s="100">
        <v>884651.6606599259</v>
      </c>
      <c r="M66" s="100">
        <v>853585.33232606656</v>
      </c>
      <c r="N66" s="100">
        <v>824647.41740955319</v>
      </c>
      <c r="O66" s="100">
        <v>798410.18889212515</v>
      </c>
      <c r="P66" s="100">
        <v>773203.66148068465</v>
      </c>
      <c r="Q66" s="100">
        <v>763538.61571217619</v>
      </c>
      <c r="R66" s="100">
        <v>753873.56994366762</v>
      </c>
      <c r="S66" s="100">
        <v>744208.52417515917</v>
      </c>
      <c r="T66" s="100">
        <v>734543.47840665083</v>
      </c>
      <c r="U66" s="100">
        <v>724878.43263814179</v>
      </c>
      <c r="V66" s="100">
        <v>715213.38686963334</v>
      </c>
      <c r="W66" s="100">
        <v>705548.34110112512</v>
      </c>
      <c r="X66" s="100">
        <v>695883.2953326162</v>
      </c>
      <c r="Y66" s="100">
        <v>686218.24956410797</v>
      </c>
      <c r="Z66" s="100">
        <v>676553.20379559975</v>
      </c>
      <c r="AA66" s="100">
        <v>666888.15802709071</v>
      </c>
      <c r="AB66" s="100">
        <v>657223.11225858238</v>
      </c>
      <c r="AC66" s="100">
        <v>647558.06649007392</v>
      </c>
      <c r="AD66" s="100">
        <v>637893.02072156547</v>
      </c>
      <c r="AE66" s="100">
        <v>628227.97495305713</v>
      </c>
      <c r="AF66" s="100">
        <v>618562.92918454856</v>
      </c>
      <c r="AG66" s="100">
        <v>608897.88341603987</v>
      </c>
      <c r="AH66" s="100">
        <v>599232.83764753141</v>
      </c>
      <c r="AI66" s="100">
        <v>589567.79187902249</v>
      </c>
      <c r="AJ66" s="100">
        <v>579902.74611051357</v>
      </c>
      <c r="AP66" s="96"/>
      <c r="AQ66" s="96"/>
      <c r="AR66" s="96"/>
      <c r="AS66" s="96"/>
      <c r="AT66" s="96"/>
      <c r="AU66" s="96"/>
      <c r="AV66" s="96"/>
      <c r="AW66" s="96"/>
      <c r="AX66" s="96"/>
      <c r="AY66" s="96"/>
      <c r="AZ66" s="96"/>
      <c r="BA66" s="96"/>
      <c r="BB66" s="96"/>
      <c r="BC66" s="96"/>
      <c r="BD66" s="96"/>
      <c r="BE66" s="96"/>
      <c r="BF66" s="96"/>
      <c r="BG66" s="96"/>
      <c r="BH66" s="96"/>
      <c r="BI66" s="96"/>
      <c r="BJ66" s="96"/>
      <c r="BK66" s="96"/>
      <c r="BL66" s="96"/>
      <c r="BM66" s="96"/>
      <c r="BN66" s="96"/>
      <c r="BO66" s="96"/>
      <c r="BP66" s="96"/>
      <c r="BQ66" s="96"/>
      <c r="BR66" s="96"/>
      <c r="BS66" s="96"/>
      <c r="BT66" s="96"/>
      <c r="BU66" s="96"/>
      <c r="BV66" s="96"/>
    </row>
    <row r="67" spans="1:74" x14ac:dyDescent="0.25">
      <c r="B67" s="204"/>
      <c r="D67" s="201"/>
      <c r="E67" s="92" t="s">
        <v>220</v>
      </c>
      <c r="F67" s="91" t="s">
        <v>143</v>
      </c>
      <c r="G67" s="100">
        <v>875905.61288850522</v>
      </c>
      <c r="H67" s="100">
        <v>1107825.6470747069</v>
      </c>
      <c r="I67" s="100">
        <v>1148856.226595992</v>
      </c>
      <c r="J67" s="100">
        <v>1157062.3425002489</v>
      </c>
      <c r="K67" s="100">
        <v>1140650.1106917346</v>
      </c>
      <c r="L67" s="100">
        <v>1097978.3079895983</v>
      </c>
      <c r="M67" s="100">
        <v>1055306.5052874612</v>
      </c>
      <c r="N67" s="100">
        <v>1012634.7025853242</v>
      </c>
      <c r="O67" s="100">
        <v>969962.89988318784</v>
      </c>
      <c r="P67" s="100">
        <v>927291.09718105104</v>
      </c>
      <c r="Q67" s="100">
        <v>924643.12496950245</v>
      </c>
      <c r="R67" s="100">
        <v>921995.15275795467</v>
      </c>
      <c r="S67" s="100">
        <v>919347.18054640642</v>
      </c>
      <c r="T67" s="100">
        <v>916699.20833485806</v>
      </c>
      <c r="U67" s="100">
        <v>914051.23612330994</v>
      </c>
      <c r="V67" s="100">
        <v>911403.26391176181</v>
      </c>
      <c r="W67" s="100">
        <v>908755.2917002131</v>
      </c>
      <c r="X67" s="100">
        <v>906107.31948866486</v>
      </c>
      <c r="Y67" s="100">
        <v>903459.34727711708</v>
      </c>
      <c r="Z67" s="100">
        <v>900811.3750655686</v>
      </c>
      <c r="AA67" s="100">
        <v>898163.40285402036</v>
      </c>
      <c r="AB67" s="100">
        <v>895515.43064247223</v>
      </c>
      <c r="AC67" s="100">
        <v>892867.45843092422</v>
      </c>
      <c r="AD67" s="100">
        <v>890219.48621937586</v>
      </c>
      <c r="AE67" s="100">
        <v>887571.51400782785</v>
      </c>
      <c r="AF67" s="100">
        <v>884923.54179627961</v>
      </c>
      <c r="AG67" s="100">
        <v>882275.56958473101</v>
      </c>
      <c r="AH67" s="100">
        <v>879627.597373183</v>
      </c>
      <c r="AI67" s="100">
        <v>876979.62516163487</v>
      </c>
      <c r="AJ67" s="100">
        <v>874331.6529500857</v>
      </c>
      <c r="AP67" s="96"/>
      <c r="AQ67" s="96"/>
      <c r="AR67" s="96"/>
      <c r="AS67" s="96"/>
      <c r="AT67" s="96"/>
      <c r="AU67" s="96"/>
      <c r="AV67" s="96"/>
      <c r="AW67" s="96"/>
      <c r="AX67" s="96"/>
      <c r="AY67" s="96"/>
      <c r="AZ67" s="96"/>
      <c r="BA67" s="96"/>
      <c r="BB67" s="96"/>
      <c r="BC67" s="96"/>
      <c r="BD67" s="96"/>
      <c r="BE67" s="96"/>
      <c r="BF67" s="96"/>
      <c r="BG67" s="96"/>
      <c r="BH67" s="96"/>
      <c r="BI67" s="96"/>
      <c r="BJ67" s="96"/>
      <c r="BK67" s="96"/>
      <c r="BL67" s="96"/>
      <c r="BM67" s="96"/>
      <c r="BN67" s="96"/>
      <c r="BO67" s="96"/>
      <c r="BP67" s="96"/>
      <c r="BQ67" s="96"/>
      <c r="BR67" s="96"/>
      <c r="BS67" s="96"/>
      <c r="BT67" s="96"/>
      <c r="BU67" s="96"/>
      <c r="BV67" s="96"/>
    </row>
    <row r="68" spans="1:74" x14ac:dyDescent="0.25">
      <c r="B68" s="204"/>
      <c r="D68" s="201"/>
      <c r="E68" s="92" t="s">
        <v>94</v>
      </c>
      <c r="F68" s="91" t="s">
        <v>177</v>
      </c>
      <c r="G68" s="100">
        <v>1157453.1381288117</v>
      </c>
      <c r="H68" s="100">
        <v>1425014.0068961298</v>
      </c>
      <c r="I68" s="100">
        <v>1025151.9898976567</v>
      </c>
      <c r="J68" s="100">
        <v>967605.27862679271</v>
      </c>
      <c r="K68" s="100">
        <v>918372.91611349187</v>
      </c>
      <c r="L68" s="100">
        <v>885283.8593809735</v>
      </c>
      <c r="M68" s="100">
        <v>852194.80264845502</v>
      </c>
      <c r="N68" s="100">
        <v>819105.74591593654</v>
      </c>
      <c r="O68" s="100">
        <v>786016.68918341841</v>
      </c>
      <c r="P68" s="100">
        <v>752927.63245089957</v>
      </c>
      <c r="Q68" s="100">
        <v>738768.76045529312</v>
      </c>
      <c r="R68" s="100">
        <v>724609.88845968619</v>
      </c>
      <c r="S68" s="100">
        <v>710451.01646407973</v>
      </c>
      <c r="T68" s="100">
        <v>696292.14446847327</v>
      </c>
      <c r="U68" s="100">
        <v>682133.27247286669</v>
      </c>
      <c r="V68" s="100">
        <v>667974.40047726023</v>
      </c>
      <c r="W68" s="100">
        <v>653815.52848165366</v>
      </c>
      <c r="X68" s="100">
        <v>639656.6564860472</v>
      </c>
      <c r="Y68" s="100">
        <v>625497.78449044074</v>
      </c>
      <c r="Z68" s="100">
        <v>611338.91249483416</v>
      </c>
      <c r="AA68" s="100">
        <v>597180.0404992277</v>
      </c>
      <c r="AB68" s="100">
        <v>583021.16850362113</v>
      </c>
      <c r="AC68" s="100">
        <v>568862.29650801455</v>
      </c>
      <c r="AD68" s="100">
        <v>554703.42451240798</v>
      </c>
      <c r="AE68" s="100">
        <v>540544.55251680128</v>
      </c>
      <c r="AF68" s="100">
        <v>526385.68052119482</v>
      </c>
      <c r="AG68" s="100">
        <v>512226.80852558831</v>
      </c>
      <c r="AH68" s="100">
        <v>498067.93652998185</v>
      </c>
      <c r="AI68" s="100">
        <v>483909.06453437539</v>
      </c>
      <c r="AJ68" s="100">
        <v>469750.19253876852</v>
      </c>
      <c r="AP68" s="96"/>
      <c r="AQ68" s="96"/>
      <c r="AR68" s="96"/>
      <c r="AS68" s="96"/>
      <c r="AT68" s="96"/>
      <c r="AU68" s="96"/>
      <c r="AV68" s="96"/>
      <c r="AW68" s="96"/>
      <c r="AX68" s="96"/>
      <c r="AY68" s="96"/>
      <c r="AZ68" s="96"/>
      <c r="BA68" s="96"/>
      <c r="BB68" s="96"/>
      <c r="BC68" s="96"/>
      <c r="BD68" s="96"/>
      <c r="BE68" s="96"/>
      <c r="BF68" s="96"/>
      <c r="BG68" s="96"/>
      <c r="BH68" s="96"/>
      <c r="BI68" s="96"/>
      <c r="BJ68" s="96"/>
      <c r="BK68" s="96"/>
      <c r="BL68" s="96"/>
      <c r="BM68" s="96"/>
      <c r="BN68" s="96"/>
      <c r="BO68" s="96"/>
      <c r="BP68" s="96"/>
      <c r="BQ68" s="96"/>
      <c r="BR68" s="96"/>
      <c r="BS68" s="96"/>
      <c r="BT68" s="96"/>
      <c r="BU68" s="96"/>
      <c r="BV68" s="96"/>
    </row>
    <row r="69" spans="1:74" x14ac:dyDescent="0.25">
      <c r="B69" s="204"/>
      <c r="D69" s="201"/>
      <c r="E69" s="92" t="s">
        <v>94</v>
      </c>
      <c r="F69" s="91" t="s">
        <v>176</v>
      </c>
      <c r="G69" s="100">
        <v>1157453.1381288117</v>
      </c>
      <c r="H69" s="100">
        <v>1425014.0068961298</v>
      </c>
      <c r="I69" s="100">
        <v>1317931.9792837084</v>
      </c>
      <c r="J69" s="100">
        <v>1220760.5299573168</v>
      </c>
      <c r="K69" s="100">
        <v>1167440.0820301054</v>
      </c>
      <c r="L69" s="100">
        <v>1121389.7450045615</v>
      </c>
      <c r="M69" s="100">
        <v>1077805.0104320054</v>
      </c>
      <c r="N69" s="100">
        <v>1037354.7792651809</v>
      </c>
      <c r="O69" s="100">
        <v>1000715.3041211974</v>
      </c>
      <c r="P69" s="100">
        <v>965949.87518540351</v>
      </c>
      <c r="Q69" s="100">
        <v>953875.50174558617</v>
      </c>
      <c r="R69" s="100">
        <v>941801.12830576836</v>
      </c>
      <c r="S69" s="100">
        <v>929726.75486595114</v>
      </c>
      <c r="T69" s="100">
        <v>917652.3814261338</v>
      </c>
      <c r="U69" s="100">
        <v>905578.00798631576</v>
      </c>
      <c r="V69" s="100">
        <v>893503.63454649854</v>
      </c>
      <c r="W69" s="100">
        <v>881429.26110668131</v>
      </c>
      <c r="X69" s="100">
        <v>869354.88766686339</v>
      </c>
      <c r="Y69" s="100">
        <v>857280.51422704617</v>
      </c>
      <c r="Z69" s="100">
        <v>845206.14078722871</v>
      </c>
      <c r="AA69" s="100">
        <v>833131.7673474109</v>
      </c>
      <c r="AB69" s="100">
        <v>821057.39390759333</v>
      </c>
      <c r="AC69" s="100">
        <v>808983.02046777611</v>
      </c>
      <c r="AD69" s="100">
        <v>796908.64702795865</v>
      </c>
      <c r="AE69" s="100">
        <v>784834.27358814143</v>
      </c>
      <c r="AF69" s="100">
        <v>772759.90014832362</v>
      </c>
      <c r="AG69" s="100">
        <v>760685.52670850605</v>
      </c>
      <c r="AH69" s="100">
        <v>748611.15326868859</v>
      </c>
      <c r="AI69" s="100">
        <v>736536.77982887067</v>
      </c>
      <c r="AJ69" s="100">
        <v>724462.40638905275</v>
      </c>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96"/>
    </row>
    <row r="70" spans="1:74" x14ac:dyDescent="0.25">
      <c r="B70" s="204"/>
      <c r="D70" s="201"/>
      <c r="E70" s="92" t="s">
        <v>94</v>
      </c>
      <c r="F70" s="91" t="s">
        <v>143</v>
      </c>
      <c r="G70" s="100">
        <v>1157453.1381288117</v>
      </c>
      <c r="H70" s="100">
        <v>1425014.0068961298</v>
      </c>
      <c r="I70" s="100">
        <v>1477792.3034478382</v>
      </c>
      <c r="J70" s="100">
        <v>1488347.9627581798</v>
      </c>
      <c r="K70" s="100">
        <v>1467236.6441374961</v>
      </c>
      <c r="L70" s="100">
        <v>1412347.2157237199</v>
      </c>
      <c r="M70" s="100">
        <v>1357457.787309943</v>
      </c>
      <c r="N70" s="100">
        <v>1302568.3588961661</v>
      </c>
      <c r="O70" s="100">
        <v>1247678.9304823894</v>
      </c>
      <c r="P70" s="100">
        <v>1192789.5020686127</v>
      </c>
      <c r="Q70" s="100">
        <v>1189383.3726823754</v>
      </c>
      <c r="R70" s="100">
        <v>1185977.2432961389</v>
      </c>
      <c r="S70" s="100">
        <v>1182571.1139099023</v>
      </c>
      <c r="T70" s="100">
        <v>1179164.9845236654</v>
      </c>
      <c r="U70" s="100">
        <v>1175758.8551374287</v>
      </c>
      <c r="V70" s="100">
        <v>1172352.7257511921</v>
      </c>
      <c r="W70" s="100">
        <v>1168946.596364955</v>
      </c>
      <c r="X70" s="100">
        <v>1165540.4669787181</v>
      </c>
      <c r="Y70" s="100">
        <v>1162134.3375924816</v>
      </c>
      <c r="Z70" s="100">
        <v>1158728.2082062447</v>
      </c>
      <c r="AA70" s="100">
        <v>1155322.0788200079</v>
      </c>
      <c r="AB70" s="100">
        <v>1151915.949433771</v>
      </c>
      <c r="AC70" s="100">
        <v>1148509.8200475345</v>
      </c>
      <c r="AD70" s="100">
        <v>1145103.6906612976</v>
      </c>
      <c r="AE70" s="100">
        <v>1141697.5612750612</v>
      </c>
      <c r="AF70" s="100">
        <v>1138291.4318888243</v>
      </c>
      <c r="AG70" s="100">
        <v>1134885.3025025872</v>
      </c>
      <c r="AH70" s="100">
        <v>1131479.1731163505</v>
      </c>
      <c r="AI70" s="100">
        <v>1128073.0437301139</v>
      </c>
      <c r="AJ70" s="100">
        <v>1124666.9143438758</v>
      </c>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6"/>
      <c r="BR70" s="96"/>
      <c r="BS70" s="96"/>
      <c r="BT70" s="96"/>
      <c r="BU70" s="96"/>
      <c r="BV70" s="96"/>
    </row>
    <row r="71" spans="1:74" x14ac:dyDescent="0.25">
      <c r="B71" s="204"/>
      <c r="D71" s="201"/>
      <c r="E71" s="92" t="s">
        <v>219</v>
      </c>
      <c r="F71" s="91" t="s">
        <v>177</v>
      </c>
      <c r="G71" s="100">
        <v>1439000.663369118</v>
      </c>
      <c r="H71" s="100">
        <v>1742202.3667175532</v>
      </c>
      <c r="I71" s="100">
        <v>1253336.6089047086</v>
      </c>
      <c r="J71" s="100">
        <v>1182980.797601993</v>
      </c>
      <c r="K71" s="100">
        <v>1122789.9938101103</v>
      </c>
      <c r="L71" s="100">
        <v>1082335.7718355423</v>
      </c>
      <c r="M71" s="100">
        <v>1041881.549860974</v>
      </c>
      <c r="N71" s="100">
        <v>1001427.3278864056</v>
      </c>
      <c r="O71" s="100">
        <v>960973.10591183743</v>
      </c>
      <c r="P71" s="100">
        <v>920518.88393726898</v>
      </c>
      <c r="Q71" s="100">
        <v>903208.44335112628</v>
      </c>
      <c r="R71" s="100">
        <v>885898.0027649831</v>
      </c>
      <c r="S71" s="100">
        <v>868587.56217884063</v>
      </c>
      <c r="T71" s="100">
        <v>851277.12159269792</v>
      </c>
      <c r="U71" s="100">
        <v>833966.68100655521</v>
      </c>
      <c r="V71" s="100">
        <v>816656.24042041262</v>
      </c>
      <c r="W71" s="100">
        <v>799345.7998342698</v>
      </c>
      <c r="X71" s="100">
        <v>782035.35924812732</v>
      </c>
      <c r="Y71" s="100">
        <v>764724.91866198462</v>
      </c>
      <c r="Z71" s="100">
        <v>747414.47807584191</v>
      </c>
      <c r="AA71" s="100">
        <v>730104.03748969932</v>
      </c>
      <c r="AB71" s="100">
        <v>712793.59690355649</v>
      </c>
      <c r="AC71" s="100">
        <v>695483.1563174139</v>
      </c>
      <c r="AD71" s="100">
        <v>678172.71573127108</v>
      </c>
      <c r="AE71" s="100">
        <v>660862.27514512837</v>
      </c>
      <c r="AF71" s="100">
        <v>643551.83455898566</v>
      </c>
      <c r="AG71" s="100">
        <v>626241.39397284295</v>
      </c>
      <c r="AH71" s="100">
        <v>608930.95338670036</v>
      </c>
      <c r="AI71" s="100">
        <v>591620.51280055777</v>
      </c>
      <c r="AJ71" s="100">
        <v>574310.0722144146</v>
      </c>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6"/>
      <c r="BR71" s="96"/>
      <c r="BS71" s="96"/>
      <c r="BT71" s="96"/>
      <c r="BU71" s="96"/>
      <c r="BV71" s="96"/>
    </row>
    <row r="72" spans="1:74" x14ac:dyDescent="0.25">
      <c r="B72" s="204"/>
      <c r="D72" s="201"/>
      <c r="E72" s="92" t="s">
        <v>219</v>
      </c>
      <c r="F72" s="91" t="s">
        <v>176</v>
      </c>
      <c r="G72" s="100">
        <v>1439000.663369118</v>
      </c>
      <c r="H72" s="100">
        <v>1742202.3667175532</v>
      </c>
      <c r="I72" s="100">
        <v>1607445.9489594658</v>
      </c>
      <c r="J72" s="100">
        <v>1483756.7036286118</v>
      </c>
      <c r="K72" s="100">
        <v>1417901.024808374</v>
      </c>
      <c r="L72" s="100">
        <v>1358127.829349197</v>
      </c>
      <c r="M72" s="100">
        <v>1302024.6885379446</v>
      </c>
      <c r="N72" s="100">
        <v>1250062.1411208087</v>
      </c>
      <c r="O72" s="100">
        <v>1203020.4193502697</v>
      </c>
      <c r="P72" s="100">
        <v>1158696.0888901222</v>
      </c>
      <c r="Q72" s="100">
        <v>1144212.387778996</v>
      </c>
      <c r="R72" s="100">
        <v>1129728.6866678693</v>
      </c>
      <c r="S72" s="100">
        <v>1115244.9855567429</v>
      </c>
      <c r="T72" s="100">
        <v>1100761.2844456169</v>
      </c>
      <c r="U72" s="100">
        <v>1086277.5833344897</v>
      </c>
      <c r="V72" s="100">
        <v>1071793.8822233635</v>
      </c>
      <c r="W72" s="100">
        <v>1057310.1811122373</v>
      </c>
      <c r="X72" s="100">
        <v>1042826.4800011106</v>
      </c>
      <c r="Y72" s="100">
        <v>1028342.7788899841</v>
      </c>
      <c r="Z72" s="100">
        <v>1013859.0777788579</v>
      </c>
      <c r="AA72" s="100">
        <v>999375.37666773109</v>
      </c>
      <c r="AB72" s="100">
        <v>984891.67555660452</v>
      </c>
      <c r="AC72" s="100">
        <v>970407.97444547806</v>
      </c>
      <c r="AD72" s="100">
        <v>955924.27333435183</v>
      </c>
      <c r="AE72" s="100">
        <v>941440.57222322538</v>
      </c>
      <c r="AF72" s="100">
        <v>926956.8711120988</v>
      </c>
      <c r="AG72" s="100">
        <v>912473.17000097223</v>
      </c>
      <c r="AH72" s="100">
        <v>897989.468889846</v>
      </c>
      <c r="AI72" s="100">
        <v>883505.76777871908</v>
      </c>
      <c r="AJ72" s="100">
        <v>869022.06666759192</v>
      </c>
      <c r="AP72" s="96"/>
      <c r="AQ72" s="96"/>
      <c r="AR72" s="96"/>
      <c r="AS72" s="96"/>
      <c r="AT72" s="96"/>
      <c r="AU72" s="96"/>
      <c r="AV72" s="96"/>
      <c r="AW72" s="96"/>
      <c r="AX72" s="96"/>
      <c r="AY72" s="96"/>
      <c r="AZ72" s="96"/>
      <c r="BA72" s="96"/>
      <c r="BB72" s="96"/>
      <c r="BC72" s="96"/>
      <c r="BD72" s="96"/>
      <c r="BE72" s="96"/>
      <c r="BF72" s="96"/>
      <c r="BG72" s="96"/>
      <c r="BH72" s="96"/>
      <c r="BI72" s="96"/>
      <c r="BJ72" s="96"/>
      <c r="BK72" s="96"/>
      <c r="BL72" s="96"/>
      <c r="BM72" s="96"/>
      <c r="BN72" s="96"/>
      <c r="BO72" s="96"/>
      <c r="BP72" s="96"/>
      <c r="BQ72" s="96"/>
      <c r="BR72" s="96"/>
      <c r="BS72" s="96"/>
      <c r="BT72" s="96"/>
      <c r="BU72" s="96"/>
      <c r="BV72" s="96"/>
    </row>
    <row r="73" spans="1:74" x14ac:dyDescent="0.25">
      <c r="B73" s="204"/>
      <c r="D73" s="201"/>
      <c r="E73" s="92" t="s">
        <v>219</v>
      </c>
      <c r="F73" s="91" t="s">
        <v>143</v>
      </c>
      <c r="G73" s="100">
        <v>1439000.663369118</v>
      </c>
      <c r="H73" s="100">
        <v>1742202.3667175532</v>
      </c>
      <c r="I73" s="100">
        <v>1806728.3802996844</v>
      </c>
      <c r="J73" s="100">
        <v>1819633.5830161101</v>
      </c>
      <c r="K73" s="100">
        <v>1793823.1775832581</v>
      </c>
      <c r="L73" s="100">
        <v>1726716.1234578413</v>
      </c>
      <c r="M73" s="100">
        <v>1659609.0693324246</v>
      </c>
      <c r="N73" s="100">
        <v>1592502.0152070075</v>
      </c>
      <c r="O73" s="100">
        <v>1525394.961081591</v>
      </c>
      <c r="P73" s="100">
        <v>1458287.9069561744</v>
      </c>
      <c r="Q73" s="100">
        <v>1454123.6203952485</v>
      </c>
      <c r="R73" s="100">
        <v>1449959.3338343236</v>
      </c>
      <c r="S73" s="100">
        <v>1445795.0472733981</v>
      </c>
      <c r="T73" s="100">
        <v>1441630.7607124727</v>
      </c>
      <c r="U73" s="100">
        <v>1437466.4741515475</v>
      </c>
      <c r="V73" s="100">
        <v>1433302.1875906223</v>
      </c>
      <c r="W73" s="100">
        <v>1429137.9010296965</v>
      </c>
      <c r="X73" s="100">
        <v>1424973.6144687713</v>
      </c>
      <c r="Y73" s="100">
        <v>1420809.3279078463</v>
      </c>
      <c r="Z73" s="100">
        <v>1416645.0413469207</v>
      </c>
      <c r="AA73" s="100">
        <v>1412480.7547859955</v>
      </c>
      <c r="AB73" s="100">
        <v>1408316.4682250703</v>
      </c>
      <c r="AC73" s="100">
        <v>1404152.1816641446</v>
      </c>
      <c r="AD73" s="100">
        <v>1399987.8951032197</v>
      </c>
      <c r="AE73" s="100">
        <v>1395823.6085422942</v>
      </c>
      <c r="AF73" s="100">
        <v>1391659.3219813693</v>
      </c>
      <c r="AG73" s="100">
        <v>1387495.0354204434</v>
      </c>
      <c r="AH73" s="100">
        <v>1383330.7488595182</v>
      </c>
      <c r="AI73" s="100">
        <v>1379166.4622985928</v>
      </c>
      <c r="AJ73" s="100">
        <v>1375002.1757376664</v>
      </c>
      <c r="AP73" s="96"/>
      <c r="AQ73" s="96"/>
      <c r="AR73" s="96"/>
      <c r="AS73" s="96"/>
      <c r="AT73" s="96"/>
      <c r="AU73" s="96"/>
      <c r="AV73" s="96"/>
      <c r="AW73" s="96"/>
      <c r="AX73" s="96"/>
      <c r="AY73" s="96"/>
      <c r="AZ73" s="96"/>
      <c r="BA73" s="96"/>
      <c r="BB73" s="96"/>
      <c r="BC73" s="96"/>
      <c r="BD73" s="96"/>
      <c r="BE73" s="96"/>
      <c r="BF73" s="96"/>
      <c r="BG73" s="96"/>
      <c r="BH73" s="96"/>
      <c r="BI73" s="96"/>
      <c r="BJ73" s="96"/>
      <c r="BK73" s="96"/>
      <c r="BL73" s="96"/>
      <c r="BM73" s="96"/>
      <c r="BN73" s="96"/>
      <c r="BO73" s="96"/>
      <c r="BP73" s="96"/>
      <c r="BQ73" s="96"/>
      <c r="BR73" s="96"/>
      <c r="BS73" s="96"/>
      <c r="BT73" s="96"/>
      <c r="BU73" s="96"/>
      <c r="BV73" s="96"/>
    </row>
    <row r="74" spans="1:74" x14ac:dyDescent="0.25">
      <c r="B74" s="204"/>
      <c r="D74" s="201"/>
      <c r="E74" s="92" t="s">
        <v>218</v>
      </c>
      <c r="F74" s="91" t="s">
        <v>177</v>
      </c>
      <c r="G74" s="100">
        <v>1720548.1886094243</v>
      </c>
      <c r="H74" s="100">
        <v>2059390.7265389762</v>
      </c>
      <c r="I74" s="100">
        <v>1481521.2279117606</v>
      </c>
      <c r="J74" s="100">
        <v>1398356.3165771933</v>
      </c>
      <c r="K74" s="100">
        <v>1327207.0715067289</v>
      </c>
      <c r="L74" s="100">
        <v>1279387.6842901111</v>
      </c>
      <c r="M74" s="100">
        <v>1231568.2970734928</v>
      </c>
      <c r="N74" s="100">
        <v>1183748.9098568745</v>
      </c>
      <c r="O74" s="100">
        <v>1135929.5226402567</v>
      </c>
      <c r="P74" s="100">
        <v>1088110.1354236384</v>
      </c>
      <c r="Q74" s="100">
        <v>1067648.1262469597</v>
      </c>
      <c r="R74" s="100">
        <v>1047186.1170702802</v>
      </c>
      <c r="S74" s="100">
        <v>1026724.1078936015</v>
      </c>
      <c r="T74" s="100">
        <v>1006262.0987169227</v>
      </c>
      <c r="U74" s="100">
        <v>985800.08954024373</v>
      </c>
      <c r="V74" s="100">
        <v>965338.08036356501</v>
      </c>
      <c r="W74" s="100">
        <v>944876.07118688617</v>
      </c>
      <c r="X74" s="100">
        <v>924414.06201020721</v>
      </c>
      <c r="Y74" s="100">
        <v>903952.05283352849</v>
      </c>
      <c r="Z74" s="100">
        <v>883490.04365684965</v>
      </c>
      <c r="AA74" s="100">
        <v>863028.03448017093</v>
      </c>
      <c r="AB74" s="100">
        <v>842566.02530349197</v>
      </c>
      <c r="AC74" s="100">
        <v>822104.01612681325</v>
      </c>
      <c r="AD74" s="100">
        <v>801642.00695013441</v>
      </c>
      <c r="AE74" s="100">
        <v>781179.99777345546</v>
      </c>
      <c r="AF74" s="100">
        <v>760717.9885967765</v>
      </c>
      <c r="AG74" s="100">
        <v>740255.97942009778</v>
      </c>
      <c r="AH74" s="100">
        <v>719793.97024341894</v>
      </c>
      <c r="AI74" s="100">
        <v>699331.9610667401</v>
      </c>
      <c r="AJ74" s="100">
        <v>678869.95189006079</v>
      </c>
      <c r="AP74" s="96"/>
      <c r="AQ74" s="96"/>
      <c r="AR74" s="96"/>
      <c r="AS74" s="96"/>
      <c r="AT74" s="96"/>
      <c r="AU74" s="96"/>
      <c r="AV74" s="96"/>
      <c r="AW74" s="96"/>
      <c r="AX74" s="96"/>
      <c r="AY74" s="96"/>
      <c r="AZ74" s="96"/>
      <c r="BA74" s="96"/>
      <c r="BB74" s="96"/>
      <c r="BC74" s="96"/>
      <c r="BD74" s="96"/>
      <c r="BE74" s="96"/>
      <c r="BF74" s="96"/>
      <c r="BG74" s="96"/>
      <c r="BH74" s="96"/>
      <c r="BI74" s="96"/>
      <c r="BJ74" s="96"/>
      <c r="BK74" s="96"/>
      <c r="BL74" s="96"/>
      <c r="BM74" s="96"/>
      <c r="BN74" s="96"/>
      <c r="BO74" s="96"/>
      <c r="BP74" s="96"/>
      <c r="BQ74" s="96"/>
      <c r="BR74" s="96"/>
      <c r="BS74" s="96"/>
      <c r="BT74" s="96"/>
      <c r="BU74" s="96"/>
      <c r="BV74" s="96"/>
    </row>
    <row r="75" spans="1:74" x14ac:dyDescent="0.25">
      <c r="B75" s="204"/>
      <c r="D75" s="201"/>
      <c r="E75" s="92" t="s">
        <v>218</v>
      </c>
      <c r="F75" s="91" t="s">
        <v>176</v>
      </c>
      <c r="G75" s="100">
        <v>1720548.1886094243</v>
      </c>
      <c r="H75" s="100">
        <v>2059390.7265389762</v>
      </c>
      <c r="I75" s="100">
        <v>1896959.9186352233</v>
      </c>
      <c r="J75" s="100">
        <v>1746752.8772999067</v>
      </c>
      <c r="K75" s="100">
        <v>1668361.9675866424</v>
      </c>
      <c r="L75" s="100">
        <v>1594865.9136938325</v>
      </c>
      <c r="M75" s="100">
        <v>1526244.3666438833</v>
      </c>
      <c r="N75" s="100">
        <v>1462769.5029764364</v>
      </c>
      <c r="O75" s="100">
        <v>1405325.5345793418</v>
      </c>
      <c r="P75" s="100">
        <v>1351442.3025948415</v>
      </c>
      <c r="Q75" s="100">
        <v>1334549.273812406</v>
      </c>
      <c r="R75" s="100">
        <v>1317656.2450299703</v>
      </c>
      <c r="S75" s="100">
        <v>1300763.2162475348</v>
      </c>
      <c r="T75" s="100">
        <v>1283870.1874650996</v>
      </c>
      <c r="U75" s="100">
        <v>1266977.1586826637</v>
      </c>
      <c r="V75" s="100">
        <v>1250084.1299002285</v>
      </c>
      <c r="W75" s="100">
        <v>1233191.1011177935</v>
      </c>
      <c r="X75" s="100">
        <v>1216298.0723353578</v>
      </c>
      <c r="Y75" s="100">
        <v>1199405.0435529223</v>
      </c>
      <c r="Z75" s="100">
        <v>1182512.0147704869</v>
      </c>
      <c r="AA75" s="100">
        <v>1165618.9859880512</v>
      </c>
      <c r="AB75" s="100">
        <v>1148725.9572056157</v>
      </c>
      <c r="AC75" s="100">
        <v>1131832.9284231805</v>
      </c>
      <c r="AD75" s="100">
        <v>1114939.899640745</v>
      </c>
      <c r="AE75" s="100">
        <v>1098046.8708583098</v>
      </c>
      <c r="AF75" s="100">
        <v>1081153.8420758741</v>
      </c>
      <c r="AG75" s="100">
        <v>1064260.8132934384</v>
      </c>
      <c r="AH75" s="100">
        <v>1047367.7845110032</v>
      </c>
      <c r="AI75" s="100">
        <v>1030474.7557285673</v>
      </c>
      <c r="AJ75" s="100">
        <v>1013581.7269461313</v>
      </c>
      <c r="AP75" s="96"/>
      <c r="AQ75" s="96"/>
      <c r="AR75" s="96"/>
      <c r="AS75" s="96"/>
      <c r="AT75" s="96"/>
      <c r="AU75" s="96"/>
      <c r="AV75" s="96"/>
      <c r="AW75" s="96"/>
      <c r="AX75" s="96"/>
      <c r="AY75" s="96"/>
      <c r="AZ75" s="96"/>
      <c r="BA75" s="96"/>
      <c r="BB75" s="96"/>
      <c r="BC75" s="96"/>
      <c r="BD75" s="96"/>
      <c r="BE75" s="96"/>
      <c r="BF75" s="96"/>
      <c r="BG75" s="96"/>
      <c r="BH75" s="96"/>
      <c r="BI75" s="96"/>
      <c r="BJ75" s="96"/>
      <c r="BK75" s="96"/>
      <c r="BL75" s="96"/>
      <c r="BM75" s="96"/>
      <c r="BN75" s="96"/>
      <c r="BO75" s="96"/>
      <c r="BP75" s="96"/>
      <c r="BQ75" s="96"/>
      <c r="BR75" s="96"/>
      <c r="BS75" s="96"/>
      <c r="BT75" s="96"/>
      <c r="BU75" s="96"/>
      <c r="BV75" s="96"/>
    </row>
    <row r="76" spans="1:74" x14ac:dyDescent="0.25">
      <c r="B76" s="204"/>
      <c r="D76" s="201"/>
      <c r="E76" s="92" t="s">
        <v>218</v>
      </c>
      <c r="F76" s="91" t="s">
        <v>143</v>
      </c>
      <c r="G76" s="100">
        <v>1720548.1886094243</v>
      </c>
      <c r="H76" s="100">
        <v>2059390.7265389762</v>
      </c>
      <c r="I76" s="100">
        <v>2135664.4571515303</v>
      </c>
      <c r="J76" s="100">
        <v>2150919.2032740409</v>
      </c>
      <c r="K76" s="100">
        <v>2120409.7110290197</v>
      </c>
      <c r="L76" s="100">
        <v>2041085.031191963</v>
      </c>
      <c r="M76" s="100">
        <v>1961760.3513549063</v>
      </c>
      <c r="N76" s="100">
        <v>1882435.6715178494</v>
      </c>
      <c r="O76" s="100">
        <v>1803110.9916807925</v>
      </c>
      <c r="P76" s="100">
        <v>1723786.3118437361</v>
      </c>
      <c r="Q76" s="100">
        <v>1718863.8681081217</v>
      </c>
      <c r="R76" s="100">
        <v>1713941.4243725082</v>
      </c>
      <c r="S76" s="100">
        <v>1709018.980636894</v>
      </c>
      <c r="T76" s="100">
        <v>1704096.5369012803</v>
      </c>
      <c r="U76" s="100">
        <v>1699174.0931656663</v>
      </c>
      <c r="V76" s="100">
        <v>1694251.6494300528</v>
      </c>
      <c r="W76" s="100">
        <v>1689329.2056944382</v>
      </c>
      <c r="X76" s="100">
        <v>1684406.7619588245</v>
      </c>
      <c r="Y76" s="100">
        <v>1679484.318223211</v>
      </c>
      <c r="Z76" s="100">
        <v>1674561.8744875966</v>
      </c>
      <c r="AA76" s="100">
        <v>1669639.4307519831</v>
      </c>
      <c r="AB76" s="100">
        <v>1664716.9870163691</v>
      </c>
      <c r="AC76" s="100">
        <v>1659794.5432807552</v>
      </c>
      <c r="AD76" s="100">
        <v>1654872.0995451414</v>
      </c>
      <c r="AE76" s="100">
        <v>1649949.6558095277</v>
      </c>
      <c r="AF76" s="100">
        <v>1645027.212073914</v>
      </c>
      <c r="AG76" s="100">
        <v>1640104.7683382996</v>
      </c>
      <c r="AH76" s="100">
        <v>1635182.3246026859</v>
      </c>
      <c r="AI76" s="100">
        <v>1630259.8808670719</v>
      </c>
      <c r="AJ76" s="100">
        <v>1625337.4371314566</v>
      </c>
      <c r="AP76" s="96"/>
      <c r="AQ76" s="96"/>
      <c r="AR76" s="96"/>
      <c r="AS76" s="96"/>
      <c r="AT76" s="96"/>
      <c r="AU76" s="96"/>
      <c r="AV76" s="96"/>
      <c r="AW76" s="96"/>
      <c r="AX76" s="96"/>
      <c r="AY76" s="96"/>
      <c r="AZ76" s="96"/>
      <c r="BA76" s="96"/>
      <c r="BB76" s="96"/>
      <c r="BC76" s="96"/>
      <c r="BD76" s="96"/>
      <c r="BE76" s="96"/>
      <c r="BF76" s="96"/>
      <c r="BG76" s="96"/>
      <c r="BH76" s="96"/>
      <c r="BI76" s="96"/>
      <c r="BJ76" s="96"/>
      <c r="BK76" s="96"/>
      <c r="BL76" s="96"/>
      <c r="BM76" s="96"/>
      <c r="BN76" s="96"/>
      <c r="BO76" s="96"/>
      <c r="BP76" s="96"/>
      <c r="BQ76" s="96"/>
      <c r="BR76" s="96"/>
      <c r="BS76" s="96"/>
      <c r="BT76" s="96"/>
      <c r="BU76" s="96"/>
      <c r="BV76" s="96"/>
    </row>
    <row r="77" spans="1:74" x14ac:dyDescent="0.25">
      <c r="B77" s="204"/>
      <c r="D77" s="93"/>
      <c r="E77" s="95"/>
      <c r="F77" s="95"/>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P77" s="96"/>
      <c r="AQ77" s="96"/>
      <c r="AR77" s="96"/>
      <c r="AS77" s="96"/>
      <c r="AT77" s="96"/>
      <c r="AU77" s="96"/>
      <c r="AV77" s="96"/>
      <c r="AW77" s="96"/>
      <c r="AX77" s="96"/>
      <c r="AY77" s="96"/>
      <c r="AZ77" s="96"/>
      <c r="BA77" s="96"/>
      <c r="BB77" s="96"/>
      <c r="BC77" s="96"/>
      <c r="BD77" s="96"/>
      <c r="BE77" s="96"/>
      <c r="BF77" s="96"/>
      <c r="BG77" s="96"/>
      <c r="BH77" s="96"/>
      <c r="BI77" s="96"/>
      <c r="BJ77" s="96"/>
      <c r="BK77" s="96"/>
      <c r="BL77" s="96"/>
      <c r="BM77" s="96"/>
      <c r="BN77" s="96"/>
      <c r="BO77" s="96"/>
      <c r="BP77" s="96"/>
      <c r="BQ77" s="96"/>
      <c r="BR77" s="96"/>
      <c r="BS77" s="96"/>
      <c r="BT77" s="96"/>
      <c r="BU77" s="96"/>
      <c r="BV77" s="96"/>
    </row>
    <row r="78" spans="1:74" x14ac:dyDescent="0.25">
      <c r="B78" s="204"/>
      <c r="D78" s="99"/>
      <c r="E78" s="95"/>
      <c r="F78" s="95"/>
      <c r="G78" s="1">
        <v>2021</v>
      </c>
      <c r="H78" s="1">
        <v>2022</v>
      </c>
      <c r="I78" s="1">
        <v>2023</v>
      </c>
      <c r="J78" s="1">
        <v>2024</v>
      </c>
      <c r="K78" s="1">
        <v>2025</v>
      </c>
      <c r="L78" s="1">
        <v>2026</v>
      </c>
      <c r="M78" s="1">
        <v>2027</v>
      </c>
      <c r="N78" s="1">
        <v>2028</v>
      </c>
      <c r="O78" s="1">
        <v>2029</v>
      </c>
      <c r="P78" s="1">
        <v>2030</v>
      </c>
      <c r="Q78" s="1">
        <v>2031</v>
      </c>
      <c r="R78" s="1">
        <v>2032</v>
      </c>
      <c r="S78" s="1">
        <v>2033</v>
      </c>
      <c r="T78" s="1">
        <v>2034</v>
      </c>
      <c r="U78" s="1">
        <v>2035</v>
      </c>
      <c r="V78" s="1">
        <v>2036</v>
      </c>
      <c r="W78" s="1">
        <v>2037</v>
      </c>
      <c r="X78" s="1">
        <v>2038</v>
      </c>
      <c r="Y78" s="1">
        <v>2039</v>
      </c>
      <c r="Z78" s="1">
        <v>2040</v>
      </c>
      <c r="AA78" s="1">
        <v>2041</v>
      </c>
      <c r="AB78" s="1">
        <v>2042</v>
      </c>
      <c r="AC78" s="1">
        <v>2043</v>
      </c>
      <c r="AD78" s="1">
        <v>2044</v>
      </c>
      <c r="AE78" s="1">
        <v>2045</v>
      </c>
      <c r="AF78" s="1">
        <v>2046</v>
      </c>
      <c r="AG78" s="1">
        <v>2047</v>
      </c>
      <c r="AH78" s="1">
        <v>2048</v>
      </c>
      <c r="AI78" s="1">
        <v>2049</v>
      </c>
      <c r="AJ78" s="1">
        <v>2050</v>
      </c>
    </row>
    <row r="79" spans="1:74" x14ac:dyDescent="0.25">
      <c r="A79" s="401" t="str">
        <f t="shared" ref="A79:A93" si="1">$D$79&amp;"_"&amp;E79&amp;"_"&amp;F79</f>
        <v>Fixed Operation and Maintenance Expenses ($/kW-yr)_Commercial Battery Storage 1Hr_Advanced</v>
      </c>
      <c r="B79" s="204"/>
      <c r="D79" s="199" t="s">
        <v>84</v>
      </c>
      <c r="E79" s="92" t="s">
        <v>221</v>
      </c>
      <c r="F79" s="91" t="s">
        <v>177</v>
      </c>
      <c r="G79" s="100">
        <v>30.630493761181341</v>
      </c>
      <c r="H79" s="100">
        <v>39.551311131833138</v>
      </c>
      <c r="I79" s="100">
        <v>28.45312755779495</v>
      </c>
      <c r="J79" s="100">
        <v>26.855916673499692</v>
      </c>
      <c r="K79" s="100">
        <v>25.489470815356832</v>
      </c>
      <c r="L79" s="100">
        <v>24.571082945796682</v>
      </c>
      <c r="M79" s="100">
        <v>23.652695076236533</v>
      </c>
      <c r="N79" s="100">
        <v>22.734307206676373</v>
      </c>
      <c r="O79" s="100">
        <v>21.815919337116238</v>
      </c>
      <c r="P79" s="100">
        <v>20.897531467556067</v>
      </c>
      <c r="Q79" s="100">
        <v>20.504551504647637</v>
      </c>
      <c r="R79" s="100">
        <v>20.111571541739195</v>
      </c>
      <c r="S79" s="100">
        <v>19.718591578830775</v>
      </c>
      <c r="T79" s="100">
        <v>19.325611615922345</v>
      </c>
      <c r="U79" s="100">
        <v>18.932631653013907</v>
      </c>
      <c r="V79" s="100">
        <v>18.539651690105483</v>
      </c>
      <c r="W79" s="100">
        <v>18.146671727197056</v>
      </c>
      <c r="X79" s="100">
        <v>17.753691764288629</v>
      </c>
      <c r="Y79" s="100">
        <v>17.360711801380202</v>
      </c>
      <c r="Z79" s="100">
        <v>16.967731838471774</v>
      </c>
      <c r="AA79" s="100">
        <v>16.574751875563344</v>
      </c>
      <c r="AB79" s="100">
        <v>16.181771912654909</v>
      </c>
      <c r="AC79" s="100">
        <v>15.78879194974648</v>
      </c>
      <c r="AD79" s="100">
        <v>15.395811986838053</v>
      </c>
      <c r="AE79" s="100">
        <v>15.002832023929617</v>
      </c>
      <c r="AF79" s="100">
        <v>14.609852061021193</v>
      </c>
      <c r="AG79" s="100">
        <v>14.216872098112759</v>
      </c>
      <c r="AH79" s="100">
        <v>13.823892135204336</v>
      </c>
      <c r="AI79" s="100">
        <v>13.430912172295908</v>
      </c>
      <c r="AJ79" s="100">
        <v>13.037932209387471</v>
      </c>
    </row>
    <row r="80" spans="1:74" x14ac:dyDescent="0.25">
      <c r="A80" s="401" t="str">
        <f t="shared" si="1"/>
        <v>Fixed Operation and Maintenance Expenses ($/kW-yr)_Commercial Battery Storage 1Hr_Moderate</v>
      </c>
      <c r="B80" s="204"/>
      <c r="D80" s="200"/>
      <c r="E80" s="95" t="s">
        <v>221</v>
      </c>
      <c r="F80" s="91" t="s">
        <v>176</v>
      </c>
      <c r="G80" s="100">
        <v>30.630493761181341</v>
      </c>
      <c r="H80" s="100">
        <v>39.551311131833138</v>
      </c>
      <c r="I80" s="100">
        <v>36.819209365419681</v>
      </c>
      <c r="J80" s="100">
        <v>34.427761227098927</v>
      </c>
      <c r="K80" s="100">
        <v>32.989527827612612</v>
      </c>
      <c r="L80" s="100">
        <v>31.928442436983676</v>
      </c>
      <c r="M80" s="100">
        <v>30.894812219712378</v>
      </c>
      <c r="N80" s="100">
        <v>29.928905686739139</v>
      </c>
      <c r="O80" s="100">
        <v>29.052401303232877</v>
      </c>
      <c r="P80" s="100">
        <v>28.201273109513551</v>
      </c>
      <c r="Q80" s="100">
        <v>27.848757195644637</v>
      </c>
      <c r="R80" s="100">
        <v>27.49624128177571</v>
      </c>
      <c r="S80" s="100">
        <v>27.143725367906804</v>
      </c>
      <c r="T80" s="100">
        <v>26.791209454037894</v>
      </c>
      <c r="U80" s="100">
        <v>26.438693540168956</v>
      </c>
      <c r="V80" s="100">
        <v>26.086177626300042</v>
      </c>
      <c r="W80" s="100">
        <v>25.733661712431132</v>
      </c>
      <c r="X80" s="100">
        <v>25.381145798562201</v>
      </c>
      <c r="Y80" s="100">
        <v>25.028629884693299</v>
      </c>
      <c r="Z80" s="100">
        <v>24.676113970824382</v>
      </c>
      <c r="AA80" s="100">
        <v>24.323598056955447</v>
      </c>
      <c r="AB80" s="100">
        <v>23.971082143086534</v>
      </c>
      <c r="AC80" s="100">
        <v>23.61856622921762</v>
      </c>
      <c r="AD80" s="100">
        <v>23.266050315348707</v>
      </c>
      <c r="AE80" s="100">
        <v>22.913534401479794</v>
      </c>
      <c r="AF80" s="100">
        <v>22.561018487610877</v>
      </c>
      <c r="AG80" s="100">
        <v>22.208502573741953</v>
      </c>
      <c r="AH80" s="100">
        <v>21.855986659873032</v>
      </c>
      <c r="AI80" s="100">
        <v>21.503470746004098</v>
      </c>
      <c r="AJ80" s="100">
        <v>21.15095483213517</v>
      </c>
    </row>
    <row r="81" spans="1:74" x14ac:dyDescent="0.25">
      <c r="A81" s="401" t="str">
        <f t="shared" si="1"/>
        <v>Fixed Operation and Maintenance Expenses ($/kW-yr)_Commercial Battery Storage 1Hr_Conservative</v>
      </c>
      <c r="B81" s="204"/>
      <c r="D81" s="200"/>
      <c r="E81" s="94" t="s">
        <v>221</v>
      </c>
      <c r="F81" s="91" t="s">
        <v>143</v>
      </c>
      <c r="G81" s="100">
        <v>30.630493761181341</v>
      </c>
      <c r="H81" s="100">
        <v>39.551311131833138</v>
      </c>
      <c r="I81" s="100">
        <v>41.016174507086205</v>
      </c>
      <c r="J81" s="100">
        <v>41.309147182136826</v>
      </c>
      <c r="K81" s="100">
        <v>40.723201832035585</v>
      </c>
      <c r="L81" s="100">
        <v>39.199743921772409</v>
      </c>
      <c r="M81" s="100">
        <v>37.676286011509184</v>
      </c>
      <c r="N81" s="100">
        <v>36.152828101245973</v>
      </c>
      <c r="O81" s="100">
        <v>34.62937019098279</v>
      </c>
      <c r="P81" s="100">
        <v>33.105912280719593</v>
      </c>
      <c r="Q81" s="100">
        <v>33.011375046377744</v>
      </c>
      <c r="R81" s="100">
        <v>32.916837812035929</v>
      </c>
      <c r="S81" s="100">
        <v>32.822300577694101</v>
      </c>
      <c r="T81" s="100">
        <v>32.727763343352265</v>
      </c>
      <c r="U81" s="100">
        <v>32.633226109010444</v>
      </c>
      <c r="V81" s="100">
        <v>32.538688874668615</v>
      </c>
      <c r="W81" s="100">
        <v>32.444151640326758</v>
      </c>
      <c r="X81" s="100">
        <v>32.349614405984923</v>
      </c>
      <c r="Y81" s="100">
        <v>32.255077171643116</v>
      </c>
      <c r="Z81" s="100">
        <v>32.160539937301273</v>
      </c>
      <c r="AA81" s="100">
        <v>32.066002702959445</v>
      </c>
      <c r="AB81" s="100">
        <v>31.971465468617613</v>
      </c>
      <c r="AC81" s="100">
        <v>31.876928234275795</v>
      </c>
      <c r="AD81" s="100">
        <v>31.782390999933956</v>
      </c>
      <c r="AE81" s="100">
        <v>31.687853765592134</v>
      </c>
      <c r="AF81" s="100">
        <v>31.593316531250306</v>
      </c>
      <c r="AG81" s="100">
        <v>31.498779296908452</v>
      </c>
      <c r="AH81" s="100">
        <v>31.404242062566638</v>
      </c>
      <c r="AI81" s="100">
        <v>31.30970482822481</v>
      </c>
      <c r="AJ81" s="100">
        <v>31.215167593882938</v>
      </c>
    </row>
    <row r="82" spans="1:74" x14ac:dyDescent="0.25">
      <c r="A82" s="401" t="str">
        <f t="shared" si="1"/>
        <v>Fixed Operation and Maintenance Expenses ($/kW-yr)_Commercial Battery Storage 2Hr_Advanced</v>
      </c>
      <c r="B82" s="204"/>
      <c r="D82" s="201"/>
      <c r="E82" s="92" t="s">
        <v>220</v>
      </c>
      <c r="F82" s="91" t="s">
        <v>177</v>
      </c>
      <c r="G82" s="100">
        <v>36.496067203687716</v>
      </c>
      <c r="H82" s="100">
        <v>46.159401961446122</v>
      </c>
      <c r="I82" s="100">
        <v>33.206973787108531</v>
      </c>
      <c r="J82" s="100">
        <v>31.342906652149694</v>
      </c>
      <c r="K82" s="100">
        <v>29.748159934036387</v>
      </c>
      <c r="L82" s="100">
        <v>28.676331121933533</v>
      </c>
      <c r="M82" s="100">
        <v>27.604502309830675</v>
      </c>
      <c r="N82" s="100">
        <v>26.53267349772781</v>
      </c>
      <c r="O82" s="100">
        <v>25.460844685624966</v>
      </c>
      <c r="P82" s="100">
        <v>24.389015873522091</v>
      </c>
      <c r="Q82" s="100">
        <v>23.930378231644166</v>
      </c>
      <c r="R82" s="100">
        <v>23.471740589766217</v>
      </c>
      <c r="S82" s="100">
        <v>23.013102947888296</v>
      </c>
      <c r="T82" s="100">
        <v>22.554465306010361</v>
      </c>
      <c r="U82" s="100">
        <v>22.095827664132422</v>
      </c>
      <c r="V82" s="100">
        <v>21.637190022254494</v>
      </c>
      <c r="W82" s="100">
        <v>21.178552380376562</v>
      </c>
      <c r="X82" s="100">
        <v>20.719914738498634</v>
      </c>
      <c r="Y82" s="100">
        <v>20.261277096620699</v>
      </c>
      <c r="Z82" s="100">
        <v>19.802639454742771</v>
      </c>
      <c r="AA82" s="100">
        <v>19.344001812864835</v>
      </c>
      <c r="AB82" s="100">
        <v>18.8853641709869</v>
      </c>
      <c r="AC82" s="100">
        <v>18.426726529108969</v>
      </c>
      <c r="AD82" s="100">
        <v>17.968088887231037</v>
      </c>
      <c r="AE82" s="100">
        <v>17.509451245353098</v>
      </c>
      <c r="AF82" s="100">
        <v>17.05081360347517</v>
      </c>
      <c r="AG82" s="100">
        <v>16.592175961597231</v>
      </c>
      <c r="AH82" s="100">
        <v>16.133538319719307</v>
      </c>
      <c r="AI82" s="100">
        <v>15.674900677841373</v>
      </c>
      <c r="AJ82" s="100">
        <v>15.216263035963431</v>
      </c>
    </row>
    <row r="83" spans="1:74" x14ac:dyDescent="0.25">
      <c r="A83" s="401" t="str">
        <f t="shared" si="1"/>
        <v>Fixed Operation and Maintenance Expenses ($/kW-yr)_Commercial Battery Storage 2Hr_Moderate</v>
      </c>
      <c r="B83" s="204"/>
      <c r="D83" s="201"/>
      <c r="E83" s="92" t="s">
        <v>220</v>
      </c>
      <c r="F83" s="91" t="s">
        <v>176</v>
      </c>
      <c r="G83" s="100">
        <v>36.496067203687716</v>
      </c>
      <c r="H83" s="100">
        <v>46.159401961446122</v>
      </c>
      <c r="I83" s="100">
        <v>42.850750400331293</v>
      </c>
      <c r="J83" s="100">
        <v>39.906848178584241</v>
      </c>
      <c r="K83" s="100">
        <v>38.207464135493204</v>
      </c>
      <c r="L83" s="100">
        <v>36.860485860830245</v>
      </c>
      <c r="M83" s="100">
        <v>35.566055513586107</v>
      </c>
      <c r="N83" s="100">
        <v>34.360309058731382</v>
      </c>
      <c r="O83" s="100">
        <v>33.267091203838554</v>
      </c>
      <c r="P83" s="100">
        <v>32.216819228361864</v>
      </c>
      <c r="Q83" s="100">
        <v>31.814108988007344</v>
      </c>
      <c r="R83" s="100">
        <v>31.411398747652818</v>
      </c>
      <c r="S83" s="100">
        <v>31.008688507298299</v>
      </c>
      <c r="T83" s="100">
        <v>30.605978266943783</v>
      </c>
      <c r="U83" s="100">
        <v>30.203268026589242</v>
      </c>
      <c r="V83" s="100">
        <v>29.800557786234727</v>
      </c>
      <c r="W83" s="100">
        <v>29.397847545880211</v>
      </c>
      <c r="X83" s="100">
        <v>28.995137305525674</v>
      </c>
      <c r="Y83" s="100">
        <v>28.592427065171165</v>
      </c>
      <c r="Z83" s="100">
        <v>28.189716824816657</v>
      </c>
      <c r="AA83" s="100">
        <v>27.787006584462116</v>
      </c>
      <c r="AB83" s="100">
        <v>27.3842963441076</v>
      </c>
      <c r="AC83" s="100">
        <v>26.981586103753081</v>
      </c>
      <c r="AD83" s="100">
        <v>26.578875863398562</v>
      </c>
      <c r="AE83" s="100">
        <v>26.176165623044046</v>
      </c>
      <c r="AF83" s="100">
        <v>25.773455382689527</v>
      </c>
      <c r="AG83" s="100">
        <v>25.370745142334997</v>
      </c>
      <c r="AH83" s="100">
        <v>24.968034901980477</v>
      </c>
      <c r="AI83" s="100">
        <v>24.565324661625937</v>
      </c>
      <c r="AJ83" s="100">
        <v>24.1626144212714</v>
      </c>
    </row>
    <row r="84" spans="1:74" x14ac:dyDescent="0.25">
      <c r="A84" s="401" t="str">
        <f t="shared" si="1"/>
        <v>Fixed Operation and Maintenance Expenses ($/kW-yr)_Commercial Battery Storage 2Hr_Conservative</v>
      </c>
      <c r="B84" s="204"/>
      <c r="D84" s="201"/>
      <c r="E84" s="92" t="s">
        <v>220</v>
      </c>
      <c r="F84" s="91" t="s">
        <v>143</v>
      </c>
      <c r="G84" s="100">
        <v>36.496067203687716</v>
      </c>
      <c r="H84" s="100">
        <v>46.159401961446122</v>
      </c>
      <c r="I84" s="100">
        <v>47.869009441499671</v>
      </c>
      <c r="J84" s="100">
        <v>48.210930937510369</v>
      </c>
      <c r="K84" s="100">
        <v>47.527087945488944</v>
      </c>
      <c r="L84" s="100">
        <v>45.749096166233265</v>
      </c>
      <c r="M84" s="100">
        <v>43.971104386977551</v>
      </c>
      <c r="N84" s="100">
        <v>42.193112607721844</v>
      </c>
      <c r="O84" s="100">
        <v>40.415120828466165</v>
      </c>
      <c r="P84" s="100">
        <v>38.637129049210465</v>
      </c>
      <c r="Q84" s="100">
        <v>38.526796873729268</v>
      </c>
      <c r="R84" s="100">
        <v>38.416464698248113</v>
      </c>
      <c r="S84" s="100">
        <v>38.306132522766937</v>
      </c>
      <c r="T84" s="100">
        <v>38.195800347285754</v>
      </c>
      <c r="U84" s="100">
        <v>38.085468171804585</v>
      </c>
      <c r="V84" s="100">
        <v>37.975135996323409</v>
      </c>
      <c r="W84" s="100">
        <v>37.864803820842212</v>
      </c>
      <c r="X84" s="100">
        <v>37.754471645361036</v>
      </c>
      <c r="Y84" s="100">
        <v>37.644139469879882</v>
      </c>
      <c r="Z84" s="100">
        <v>37.533807294398692</v>
      </c>
      <c r="AA84" s="100">
        <v>37.423475118917516</v>
      </c>
      <c r="AB84" s="100">
        <v>37.313142943436347</v>
      </c>
      <c r="AC84" s="100">
        <v>37.202810767955178</v>
      </c>
      <c r="AD84" s="100">
        <v>37.092478592473995</v>
      </c>
      <c r="AE84" s="100">
        <v>36.982146416992826</v>
      </c>
      <c r="AF84" s="100">
        <v>36.87181424151165</v>
      </c>
      <c r="AG84" s="100">
        <v>36.76148206603046</v>
      </c>
      <c r="AH84" s="100">
        <v>36.651149890549299</v>
      </c>
      <c r="AI84" s="100">
        <v>36.540817715068123</v>
      </c>
      <c r="AJ84" s="100">
        <v>36.430485539586904</v>
      </c>
    </row>
    <row r="85" spans="1:74" x14ac:dyDescent="0.25">
      <c r="A85" s="401" t="str">
        <f t="shared" si="1"/>
        <v>Fixed Operation and Maintenance Expenses ($/kW-yr)_Commercial Battery Storage 4Hr_Advanced</v>
      </c>
      <c r="B85" s="204"/>
      <c r="D85" s="201"/>
      <c r="E85" s="92" t="s">
        <v>94</v>
      </c>
      <c r="F85" s="91" t="s">
        <v>177</v>
      </c>
      <c r="G85" s="100">
        <v>48.227214088700492</v>
      </c>
      <c r="H85" s="100">
        <v>59.375583620672082</v>
      </c>
      <c r="I85" s="100">
        <v>42.7146662457357</v>
      </c>
      <c r="J85" s="100">
        <v>40.316886609449703</v>
      </c>
      <c r="K85" s="100">
        <v>38.265538171395498</v>
      </c>
      <c r="L85" s="100">
        <v>36.88682747420723</v>
      </c>
      <c r="M85" s="100">
        <v>35.508116777018962</v>
      </c>
      <c r="N85" s="100">
        <v>34.129406079830687</v>
      </c>
      <c r="O85" s="100">
        <v>32.750695382642434</v>
      </c>
      <c r="P85" s="100">
        <v>31.371984685454152</v>
      </c>
      <c r="Q85" s="100">
        <v>30.782031685637214</v>
      </c>
      <c r="R85" s="100">
        <v>30.19207868582026</v>
      </c>
      <c r="S85" s="100">
        <v>29.602125686003326</v>
      </c>
      <c r="T85" s="100">
        <v>29.012172686186389</v>
      </c>
      <c r="U85" s="100">
        <v>28.422219686369449</v>
      </c>
      <c r="V85" s="100">
        <v>27.832266686552511</v>
      </c>
      <c r="W85" s="100">
        <v>27.242313686735571</v>
      </c>
      <c r="X85" s="100">
        <v>26.652360686918634</v>
      </c>
      <c r="Y85" s="100">
        <v>26.0624076871017</v>
      </c>
      <c r="Z85" s="100">
        <v>25.472454687284756</v>
      </c>
      <c r="AA85" s="100">
        <v>24.882501687467823</v>
      </c>
      <c r="AB85" s="100">
        <v>24.292548687650882</v>
      </c>
      <c r="AC85" s="100">
        <v>23.702595687833941</v>
      </c>
      <c r="AD85" s="100">
        <v>23.112642688017001</v>
      </c>
      <c r="AE85" s="100">
        <v>22.522689688200057</v>
      </c>
      <c r="AF85" s="100">
        <v>21.93273668838312</v>
      </c>
      <c r="AG85" s="100">
        <v>21.342783688566183</v>
      </c>
      <c r="AH85" s="100">
        <v>20.752830688749246</v>
      </c>
      <c r="AI85" s="100">
        <v>20.162877688932308</v>
      </c>
      <c r="AJ85" s="100">
        <v>19.572924689115354</v>
      </c>
    </row>
    <row r="86" spans="1:74" x14ac:dyDescent="0.25">
      <c r="A86" s="401" t="str">
        <f t="shared" si="1"/>
        <v>Fixed Operation and Maintenance Expenses ($/kW-yr)_Commercial Battery Storage 4Hr_Moderate</v>
      </c>
      <c r="B86" s="204"/>
      <c r="D86" s="201"/>
      <c r="E86" s="92" t="s">
        <v>94</v>
      </c>
      <c r="F86" s="91" t="s">
        <v>176</v>
      </c>
      <c r="G86" s="100">
        <v>48.227214088700492</v>
      </c>
      <c r="H86" s="100">
        <v>59.375583620672082</v>
      </c>
      <c r="I86" s="100">
        <v>54.913832470154517</v>
      </c>
      <c r="J86" s="100">
        <v>50.865022081554869</v>
      </c>
      <c r="K86" s="100">
        <v>48.643336751254395</v>
      </c>
      <c r="L86" s="100">
        <v>46.724572708523397</v>
      </c>
      <c r="M86" s="100">
        <v>44.908542101333559</v>
      </c>
      <c r="N86" s="100">
        <v>43.223115802715874</v>
      </c>
      <c r="O86" s="100">
        <v>41.696471005049894</v>
      </c>
      <c r="P86" s="100">
        <v>40.247911466058483</v>
      </c>
      <c r="Q86" s="100">
        <v>39.744812572732762</v>
      </c>
      <c r="R86" s="100">
        <v>39.241713679407013</v>
      </c>
      <c r="S86" s="100">
        <v>38.7386147860813</v>
      </c>
      <c r="T86" s="100">
        <v>38.235515892755579</v>
      </c>
      <c r="U86" s="100">
        <v>37.732416999429823</v>
      </c>
      <c r="V86" s="100">
        <v>37.22931810610411</v>
      </c>
      <c r="W86" s="100">
        <v>36.726219212778389</v>
      </c>
      <c r="X86" s="100">
        <v>36.22312031945264</v>
      </c>
      <c r="Y86" s="100">
        <v>35.720021426126927</v>
      </c>
      <c r="Z86" s="100">
        <v>35.216922532801199</v>
      </c>
      <c r="AA86" s="100">
        <v>34.713823639475457</v>
      </c>
      <c r="AB86" s="100">
        <v>34.210724746149722</v>
      </c>
      <c r="AC86" s="100">
        <v>33.707625852824002</v>
      </c>
      <c r="AD86" s="100">
        <v>33.204526959498274</v>
      </c>
      <c r="AE86" s="100">
        <v>32.701428066172561</v>
      </c>
      <c r="AF86" s="100">
        <v>32.198329172846819</v>
      </c>
      <c r="AG86" s="100">
        <v>31.695230279521088</v>
      </c>
      <c r="AH86" s="100">
        <v>31.19213138619536</v>
      </c>
      <c r="AI86" s="100">
        <v>30.689032492869611</v>
      </c>
      <c r="AJ86" s="100">
        <v>30.185933599543866</v>
      </c>
    </row>
    <row r="87" spans="1:74" x14ac:dyDescent="0.25">
      <c r="A87" s="401" t="str">
        <f t="shared" si="1"/>
        <v>Fixed Operation and Maintenance Expenses ($/kW-yr)_Commercial Battery Storage 4Hr_Conservative</v>
      </c>
      <c r="B87" s="204"/>
      <c r="D87" s="201"/>
      <c r="E87" s="92" t="s">
        <v>94</v>
      </c>
      <c r="F87" s="91" t="s">
        <v>143</v>
      </c>
      <c r="G87" s="100">
        <v>48.227214088700492</v>
      </c>
      <c r="H87" s="100">
        <v>59.375583620672082</v>
      </c>
      <c r="I87" s="100">
        <v>61.574679310326587</v>
      </c>
      <c r="J87" s="100">
        <v>62.014498448257484</v>
      </c>
      <c r="K87" s="100">
        <v>61.134860172395669</v>
      </c>
      <c r="L87" s="100">
        <v>58.847800655154998</v>
      </c>
      <c r="M87" s="100">
        <v>56.560741137914299</v>
      </c>
      <c r="N87" s="100">
        <v>54.273681620673585</v>
      </c>
      <c r="O87" s="100">
        <v>51.986622103432893</v>
      </c>
      <c r="P87" s="100">
        <v>49.699562586192201</v>
      </c>
      <c r="Q87" s="100">
        <v>49.557640528432309</v>
      </c>
      <c r="R87" s="100">
        <v>49.415718470672459</v>
      </c>
      <c r="S87" s="100">
        <v>49.273796412912596</v>
      </c>
      <c r="T87" s="100">
        <v>49.131874355152725</v>
      </c>
      <c r="U87" s="100">
        <v>48.989952297392868</v>
      </c>
      <c r="V87" s="100">
        <v>48.848030239633005</v>
      </c>
      <c r="W87" s="100">
        <v>48.706108181873127</v>
      </c>
      <c r="X87" s="100">
        <v>48.564186124113256</v>
      </c>
      <c r="Y87" s="100">
        <v>48.422264066353407</v>
      </c>
      <c r="Z87" s="100">
        <v>48.280342008593536</v>
      </c>
      <c r="AA87" s="100">
        <v>48.138419950833665</v>
      </c>
      <c r="AB87" s="100">
        <v>47.996497893073794</v>
      </c>
      <c r="AC87" s="100">
        <v>47.854575835313938</v>
      </c>
      <c r="AD87" s="100">
        <v>47.712653777554067</v>
      </c>
      <c r="AE87" s="100">
        <v>47.570731719794225</v>
      </c>
      <c r="AF87" s="100">
        <v>47.428809662034354</v>
      </c>
      <c r="AG87" s="100">
        <v>47.286887604274469</v>
      </c>
      <c r="AH87" s="100">
        <v>47.144965546514612</v>
      </c>
      <c r="AI87" s="100">
        <v>47.003043488754749</v>
      </c>
      <c r="AJ87" s="100">
        <v>46.861121430994828</v>
      </c>
    </row>
    <row r="88" spans="1:74" x14ac:dyDescent="0.25">
      <c r="A88" s="401" t="str">
        <f t="shared" si="1"/>
        <v>Fixed Operation and Maintenance Expenses ($/kW-yr)_Commercial Battery Storage 6Hr_Advanced</v>
      </c>
      <c r="B88" s="204"/>
      <c r="D88" s="201"/>
      <c r="E88" s="92" t="s">
        <v>219</v>
      </c>
      <c r="F88" s="91" t="s">
        <v>177</v>
      </c>
      <c r="G88" s="100">
        <v>59.958360973713255</v>
      </c>
      <c r="H88" s="100">
        <v>72.591765279898055</v>
      </c>
      <c r="I88" s="100">
        <v>52.222358704362868</v>
      </c>
      <c r="J88" s="100">
        <v>49.290866566749713</v>
      </c>
      <c r="K88" s="100">
        <v>46.782916408754602</v>
      </c>
      <c r="L88" s="100">
        <v>45.097323826480931</v>
      </c>
      <c r="M88" s="100">
        <v>43.411731244207253</v>
      </c>
      <c r="N88" s="100">
        <v>41.726138661933568</v>
      </c>
      <c r="O88" s="100">
        <v>40.04054607965989</v>
      </c>
      <c r="P88" s="100">
        <v>38.354953497386212</v>
      </c>
      <c r="Q88" s="100">
        <v>37.633685139630266</v>
      </c>
      <c r="R88" s="100">
        <v>36.912416781874292</v>
      </c>
      <c r="S88" s="100">
        <v>36.19114842411836</v>
      </c>
      <c r="T88" s="100">
        <v>35.469880066362414</v>
      </c>
      <c r="U88" s="100">
        <v>34.748611708606468</v>
      </c>
      <c r="V88" s="100">
        <v>34.027343350850529</v>
      </c>
      <c r="W88" s="100">
        <v>33.306074993094576</v>
      </c>
      <c r="X88" s="100">
        <v>32.584806635338644</v>
      </c>
      <c r="Y88" s="100">
        <v>31.863538277582695</v>
      </c>
      <c r="Z88" s="100">
        <v>31.142269919826749</v>
      </c>
      <c r="AA88" s="100">
        <v>30.421001562070803</v>
      </c>
      <c r="AB88" s="100">
        <v>29.699733204314857</v>
      </c>
      <c r="AC88" s="100">
        <v>28.978464846558911</v>
      </c>
      <c r="AD88" s="100">
        <v>28.257196488802965</v>
      </c>
      <c r="AE88" s="100">
        <v>27.535928131047019</v>
      </c>
      <c r="AF88" s="100">
        <v>26.814659773291073</v>
      </c>
      <c r="AG88" s="100">
        <v>26.093391415535123</v>
      </c>
      <c r="AH88" s="100">
        <v>25.372123057779184</v>
      </c>
      <c r="AI88" s="100">
        <v>24.650854700023242</v>
      </c>
      <c r="AJ88" s="100">
        <v>23.929586342267275</v>
      </c>
      <c r="AP88" s="96"/>
      <c r="AQ88" s="96"/>
      <c r="AR88" s="96"/>
      <c r="AS88" s="96"/>
      <c r="AT88" s="96"/>
      <c r="AU88" s="96"/>
      <c r="AV88" s="96"/>
      <c r="AW88" s="96"/>
      <c r="AX88" s="96"/>
      <c r="AY88" s="96"/>
      <c r="AZ88" s="96"/>
      <c r="BA88" s="96"/>
      <c r="BB88" s="96"/>
      <c r="BC88" s="96"/>
      <c r="BD88" s="96"/>
      <c r="BE88" s="96"/>
      <c r="BF88" s="96"/>
      <c r="BG88" s="96"/>
      <c r="BH88" s="96"/>
      <c r="BI88" s="96"/>
      <c r="BJ88" s="96"/>
      <c r="BK88" s="96"/>
      <c r="BL88" s="96"/>
      <c r="BM88" s="96"/>
      <c r="BN88" s="96"/>
      <c r="BO88" s="96"/>
      <c r="BP88" s="96"/>
      <c r="BQ88" s="96"/>
      <c r="BR88" s="96"/>
      <c r="BS88" s="96"/>
      <c r="BT88" s="96"/>
      <c r="BU88" s="96"/>
      <c r="BV88" s="96"/>
    </row>
    <row r="89" spans="1:74" x14ac:dyDescent="0.25">
      <c r="A89" s="401" t="str">
        <f t="shared" si="1"/>
        <v>Fixed Operation and Maintenance Expenses ($/kW-yr)_Commercial Battery Storage 6Hr_Moderate</v>
      </c>
      <c r="B89" s="204"/>
      <c r="D89" s="201"/>
      <c r="E89" s="92" t="s">
        <v>219</v>
      </c>
      <c r="F89" s="91" t="s">
        <v>176</v>
      </c>
      <c r="G89" s="100">
        <v>59.958360973713255</v>
      </c>
      <c r="H89" s="100">
        <v>72.591765279898055</v>
      </c>
      <c r="I89" s="100">
        <v>66.976914539977756</v>
      </c>
      <c r="J89" s="100">
        <v>61.823195984525491</v>
      </c>
      <c r="K89" s="100">
        <v>59.079209367015586</v>
      </c>
      <c r="L89" s="100">
        <v>56.588659556216548</v>
      </c>
      <c r="M89" s="100">
        <v>54.251028689081025</v>
      </c>
      <c r="N89" s="100">
        <v>52.085922546700367</v>
      </c>
      <c r="O89" s="100">
        <v>50.125850806261241</v>
      </c>
      <c r="P89" s="100">
        <v>48.279003703755095</v>
      </c>
      <c r="Q89" s="100">
        <v>47.675516157458169</v>
      </c>
      <c r="R89" s="100">
        <v>47.072028611161222</v>
      </c>
      <c r="S89" s="100">
        <v>46.46854106486429</v>
      </c>
      <c r="T89" s="100">
        <v>45.865053518567372</v>
      </c>
      <c r="U89" s="100">
        <v>45.261565972270404</v>
      </c>
      <c r="V89" s="100">
        <v>44.658078425973486</v>
      </c>
      <c r="W89" s="100">
        <v>44.05459087967656</v>
      </c>
      <c r="X89" s="100">
        <v>43.451103333379614</v>
      </c>
      <c r="Y89" s="100">
        <v>42.847615787082674</v>
      </c>
      <c r="Z89" s="100">
        <v>42.244128240785749</v>
      </c>
      <c r="AA89" s="100">
        <v>41.640640694488802</v>
      </c>
      <c r="AB89" s="100">
        <v>41.037153148191862</v>
      </c>
      <c r="AC89" s="100">
        <v>40.433665601894923</v>
      </c>
      <c r="AD89" s="100">
        <v>39.830178055597997</v>
      </c>
      <c r="AE89" s="100">
        <v>39.226690509301058</v>
      </c>
      <c r="AF89" s="100">
        <v>38.623202963004118</v>
      </c>
      <c r="AG89" s="100">
        <v>38.019715416707179</v>
      </c>
      <c r="AH89" s="100">
        <v>37.416227870410253</v>
      </c>
      <c r="AI89" s="100">
        <v>36.812740324113292</v>
      </c>
      <c r="AJ89" s="100">
        <v>36.209252777816332</v>
      </c>
      <c r="AP89" s="96"/>
      <c r="AQ89" s="96"/>
      <c r="AR89" s="96"/>
      <c r="AS89" s="96"/>
      <c r="AT89" s="96"/>
      <c r="AU89" s="96"/>
      <c r="AV89" s="96"/>
      <c r="AW89" s="96"/>
      <c r="AX89" s="96"/>
      <c r="AY89" s="96"/>
      <c r="AZ89" s="96"/>
      <c r="BA89" s="96"/>
      <c r="BB89" s="96"/>
      <c r="BC89" s="96"/>
      <c r="BD89" s="96"/>
      <c r="BE89" s="96"/>
      <c r="BF89" s="96"/>
      <c r="BG89" s="96"/>
      <c r="BH89" s="96"/>
      <c r="BI89" s="96"/>
      <c r="BJ89" s="96"/>
      <c r="BK89" s="96"/>
      <c r="BL89" s="96"/>
      <c r="BM89" s="96"/>
      <c r="BN89" s="96"/>
      <c r="BO89" s="96"/>
      <c r="BP89" s="96"/>
      <c r="BQ89" s="96"/>
      <c r="BR89" s="96"/>
      <c r="BS89" s="96"/>
      <c r="BT89" s="96"/>
      <c r="BU89" s="96"/>
      <c r="BV89" s="96"/>
    </row>
    <row r="90" spans="1:74" x14ac:dyDescent="0.25">
      <c r="A90" s="401" t="str">
        <f t="shared" si="1"/>
        <v>Fixed Operation and Maintenance Expenses ($/kW-yr)_Commercial Battery Storage 6Hr_Conservative</v>
      </c>
      <c r="B90" s="204"/>
      <c r="D90" s="201"/>
      <c r="E90" s="92" t="s">
        <v>219</v>
      </c>
      <c r="F90" s="91" t="s">
        <v>143</v>
      </c>
      <c r="G90" s="100">
        <v>59.958360973713255</v>
      </c>
      <c r="H90" s="100">
        <v>72.591765279898055</v>
      </c>
      <c r="I90" s="100">
        <v>75.280349179153518</v>
      </c>
      <c r="J90" s="100">
        <v>75.818065959004599</v>
      </c>
      <c r="K90" s="100">
        <v>74.742632399302423</v>
      </c>
      <c r="L90" s="100">
        <v>71.946505144076724</v>
      </c>
      <c r="M90" s="100">
        <v>69.150377888851025</v>
      </c>
      <c r="N90" s="100">
        <v>66.354250633625313</v>
      </c>
      <c r="O90" s="100">
        <v>63.558123378399628</v>
      </c>
      <c r="P90" s="100">
        <v>60.761996123173937</v>
      </c>
      <c r="Q90" s="100">
        <v>60.588484183135364</v>
      </c>
      <c r="R90" s="100">
        <v>60.41497224309682</v>
      </c>
      <c r="S90" s="100">
        <v>60.241460303058261</v>
      </c>
      <c r="T90" s="100">
        <v>60.067948363019696</v>
      </c>
      <c r="U90" s="100">
        <v>59.894436422981158</v>
      </c>
      <c r="V90" s="100">
        <v>59.7209244829426</v>
      </c>
      <c r="W90" s="100">
        <v>59.547412542904027</v>
      </c>
      <c r="X90" s="100">
        <v>59.373900602865469</v>
      </c>
      <c r="Y90" s="100">
        <v>59.200388662826924</v>
      </c>
      <c r="Z90" s="100">
        <v>59.026876722788359</v>
      </c>
      <c r="AA90" s="100">
        <v>58.853364782749821</v>
      </c>
      <c r="AB90" s="100">
        <v>58.679852842711263</v>
      </c>
      <c r="AC90" s="100">
        <v>58.506340902672697</v>
      </c>
      <c r="AD90" s="100">
        <v>58.332828962634153</v>
      </c>
      <c r="AE90" s="100">
        <v>58.159317022595602</v>
      </c>
      <c r="AF90" s="100">
        <v>57.985805082557057</v>
      </c>
      <c r="AG90" s="100">
        <v>57.812293142518485</v>
      </c>
      <c r="AH90" s="100">
        <v>57.638781202479926</v>
      </c>
      <c r="AI90" s="100">
        <v>57.465269262441375</v>
      </c>
      <c r="AJ90" s="100">
        <v>57.291757322402773</v>
      </c>
      <c r="AP90" s="96"/>
      <c r="AQ90" s="96"/>
      <c r="AR90" s="96"/>
      <c r="AS90" s="96"/>
      <c r="AT90" s="96"/>
      <c r="AU90" s="96"/>
      <c r="AV90" s="96"/>
      <c r="AW90" s="96"/>
      <c r="AX90" s="96"/>
      <c r="AY90" s="96"/>
      <c r="AZ90" s="96"/>
      <c r="BA90" s="96"/>
      <c r="BB90" s="96"/>
      <c r="BC90" s="96"/>
      <c r="BD90" s="96"/>
      <c r="BE90" s="96"/>
      <c r="BF90" s="96"/>
      <c r="BG90" s="96"/>
      <c r="BH90" s="96"/>
      <c r="BI90" s="96"/>
      <c r="BJ90" s="96"/>
      <c r="BK90" s="96"/>
      <c r="BL90" s="96"/>
      <c r="BM90" s="96"/>
      <c r="BN90" s="96"/>
      <c r="BO90" s="96"/>
      <c r="BP90" s="96"/>
      <c r="BQ90" s="96"/>
      <c r="BR90" s="96"/>
      <c r="BS90" s="96"/>
      <c r="BT90" s="96"/>
      <c r="BU90" s="96"/>
      <c r="BV90" s="96"/>
    </row>
    <row r="91" spans="1:74" x14ac:dyDescent="0.25">
      <c r="A91" s="401" t="str">
        <f t="shared" si="1"/>
        <v>Fixed Operation and Maintenance Expenses ($/kW-yr)_Commercial Battery Storage 8Hr_Advanced</v>
      </c>
      <c r="B91" s="204"/>
      <c r="D91" s="201"/>
      <c r="E91" s="92" t="s">
        <v>218</v>
      </c>
      <c r="F91" s="91" t="s">
        <v>177</v>
      </c>
      <c r="G91" s="100">
        <v>71.689507858726017</v>
      </c>
      <c r="H91" s="100">
        <v>85.807946939124008</v>
      </c>
      <c r="I91" s="100">
        <v>61.73005116299003</v>
      </c>
      <c r="J91" s="100">
        <v>58.264846524049723</v>
      </c>
      <c r="K91" s="100">
        <v>55.300294646113713</v>
      </c>
      <c r="L91" s="100">
        <v>53.307820178754632</v>
      </c>
      <c r="M91" s="100">
        <v>51.315345711395537</v>
      </c>
      <c r="N91" s="100">
        <v>49.322871244036435</v>
      </c>
      <c r="O91" s="100">
        <v>47.330396776677361</v>
      </c>
      <c r="P91" s="100">
        <v>45.337922309318266</v>
      </c>
      <c r="Q91" s="100">
        <v>44.485338593623325</v>
      </c>
      <c r="R91" s="100">
        <v>43.632754877928349</v>
      </c>
      <c r="S91" s="100">
        <v>42.780171162233401</v>
      </c>
      <c r="T91" s="100">
        <v>41.927587446538446</v>
      </c>
      <c r="U91" s="100">
        <v>41.075003730843491</v>
      </c>
      <c r="V91" s="100">
        <v>40.222420015148543</v>
      </c>
      <c r="W91" s="100">
        <v>39.369836299453596</v>
      </c>
      <c r="X91" s="100">
        <v>38.517252583758641</v>
      </c>
      <c r="Y91" s="100">
        <v>37.664668868063693</v>
      </c>
      <c r="Z91" s="100">
        <v>36.812085152368738</v>
      </c>
      <c r="AA91" s="100">
        <v>35.95950143667379</v>
      </c>
      <c r="AB91" s="100">
        <v>35.106917720978835</v>
      </c>
      <c r="AC91" s="100">
        <v>34.254334005283887</v>
      </c>
      <c r="AD91" s="100">
        <v>33.401750289588932</v>
      </c>
      <c r="AE91" s="100">
        <v>32.549166573893977</v>
      </c>
      <c r="AF91" s="100">
        <v>31.696582858199022</v>
      </c>
      <c r="AG91" s="100">
        <v>30.843999142504074</v>
      </c>
      <c r="AH91" s="100">
        <v>29.991415426809127</v>
      </c>
      <c r="AI91" s="100">
        <v>29.138831711114172</v>
      </c>
      <c r="AJ91" s="100">
        <v>28.286247995419203</v>
      </c>
      <c r="AP91" s="96"/>
      <c r="AQ91" s="96"/>
      <c r="AR91" s="96"/>
      <c r="AS91" s="96"/>
      <c r="AT91" s="96"/>
      <c r="AU91" s="96"/>
      <c r="AV91" s="96"/>
      <c r="AW91" s="96"/>
      <c r="AX91" s="96"/>
      <c r="AY91" s="96"/>
      <c r="AZ91" s="96"/>
      <c r="BA91" s="96"/>
      <c r="BB91" s="96"/>
      <c r="BC91" s="96"/>
      <c r="BD91" s="96"/>
      <c r="BE91" s="96"/>
      <c r="BF91" s="96"/>
      <c r="BG91" s="96"/>
      <c r="BH91" s="96"/>
      <c r="BI91" s="96"/>
      <c r="BJ91" s="96"/>
      <c r="BK91" s="96"/>
      <c r="BL91" s="96"/>
      <c r="BM91" s="96"/>
      <c r="BN91" s="96"/>
      <c r="BO91" s="96"/>
      <c r="BP91" s="96"/>
      <c r="BQ91" s="96"/>
      <c r="BR91" s="96"/>
      <c r="BS91" s="96"/>
      <c r="BT91" s="96"/>
      <c r="BU91" s="96"/>
      <c r="BV91" s="96"/>
    </row>
    <row r="92" spans="1:74" x14ac:dyDescent="0.25">
      <c r="A92" s="401" t="str">
        <f t="shared" si="1"/>
        <v>Fixed Operation and Maintenance Expenses ($/kW-yr)_Commercial Battery Storage 8Hr_Moderate</v>
      </c>
      <c r="B92" s="204"/>
      <c r="D92" s="201"/>
      <c r="E92" s="92" t="s">
        <v>218</v>
      </c>
      <c r="F92" s="91" t="s">
        <v>176</v>
      </c>
      <c r="G92" s="100">
        <v>71.689507858726017</v>
      </c>
      <c r="H92" s="100">
        <v>85.807946939124008</v>
      </c>
      <c r="I92" s="100">
        <v>79.03999660980098</v>
      </c>
      <c r="J92" s="100">
        <v>72.781369887496112</v>
      </c>
      <c r="K92" s="100">
        <v>69.515081982776778</v>
      </c>
      <c r="L92" s="100">
        <v>66.4527464039097</v>
      </c>
      <c r="M92" s="100">
        <v>63.593515276828477</v>
      </c>
      <c r="N92" s="100">
        <v>60.948729290684859</v>
      </c>
      <c r="O92" s="100">
        <v>58.555230607472573</v>
      </c>
      <c r="P92" s="100">
        <v>56.310095941451735</v>
      </c>
      <c r="Q92" s="100">
        <v>55.606219742183583</v>
      </c>
      <c r="R92" s="100">
        <v>54.902343542915439</v>
      </c>
      <c r="S92" s="100">
        <v>54.19846734364728</v>
      </c>
      <c r="T92" s="100">
        <v>53.49459114437915</v>
      </c>
      <c r="U92" s="100">
        <v>52.790714945110985</v>
      </c>
      <c r="V92" s="100">
        <v>52.086838745842854</v>
      </c>
      <c r="W92" s="100">
        <v>51.382962546574731</v>
      </c>
      <c r="X92" s="100">
        <v>50.679086347306573</v>
      </c>
      <c r="Y92" s="100">
        <v>49.975210148038428</v>
      </c>
      <c r="Z92" s="100">
        <v>49.271333948770291</v>
      </c>
      <c r="AA92" s="100">
        <v>48.567457749502132</v>
      </c>
      <c r="AB92" s="100">
        <v>47.863581550233988</v>
      </c>
      <c r="AC92" s="100">
        <v>47.159705350965851</v>
      </c>
      <c r="AD92" s="100">
        <v>46.455829151697714</v>
      </c>
      <c r="AE92" s="100">
        <v>45.751952952429576</v>
      </c>
      <c r="AF92" s="100">
        <v>45.048076753161425</v>
      </c>
      <c r="AG92" s="100">
        <v>44.344200553893273</v>
      </c>
      <c r="AH92" s="100">
        <v>43.640324354625136</v>
      </c>
      <c r="AI92" s="100">
        <v>42.93644815535697</v>
      </c>
      <c r="AJ92" s="100">
        <v>42.232571956088805</v>
      </c>
      <c r="AP92" s="96"/>
      <c r="AQ92" s="96"/>
      <c r="AR92" s="96"/>
      <c r="AS92" s="96"/>
      <c r="AT92" s="96"/>
      <c r="AU92" s="96"/>
      <c r="AV92" s="96"/>
      <c r="AW92" s="96"/>
      <c r="AX92" s="96"/>
      <c r="AY92" s="96"/>
      <c r="AZ92" s="96"/>
      <c r="BA92" s="96"/>
      <c r="BB92" s="96"/>
      <c r="BC92" s="96"/>
      <c r="BD92" s="96"/>
      <c r="BE92" s="96"/>
      <c r="BF92" s="96"/>
      <c r="BG92" s="96"/>
      <c r="BH92" s="96"/>
      <c r="BI92" s="96"/>
      <c r="BJ92" s="96"/>
      <c r="BK92" s="96"/>
      <c r="BL92" s="96"/>
      <c r="BM92" s="96"/>
      <c r="BN92" s="96"/>
      <c r="BO92" s="96"/>
      <c r="BP92" s="96"/>
      <c r="BQ92" s="96"/>
      <c r="BR92" s="96"/>
      <c r="BS92" s="96"/>
      <c r="BT92" s="96"/>
      <c r="BU92" s="96"/>
      <c r="BV92" s="96"/>
    </row>
    <row r="93" spans="1:74" x14ac:dyDescent="0.25">
      <c r="A93" s="401" t="str">
        <f t="shared" si="1"/>
        <v>Fixed Operation and Maintenance Expenses ($/kW-yr)_Commercial Battery Storage 8Hr_Conservative</v>
      </c>
      <c r="B93" s="204"/>
      <c r="D93" s="201"/>
      <c r="E93" s="92" t="s">
        <v>218</v>
      </c>
      <c r="F93" s="91" t="s">
        <v>143</v>
      </c>
      <c r="G93" s="100">
        <v>71.689507858726017</v>
      </c>
      <c r="H93" s="100">
        <v>85.807946939124008</v>
      </c>
      <c r="I93" s="100">
        <v>88.986019047980434</v>
      </c>
      <c r="J93" s="100">
        <v>89.621633469751714</v>
      </c>
      <c r="K93" s="100">
        <v>88.350404626209155</v>
      </c>
      <c r="L93" s="100">
        <v>85.045209632998464</v>
      </c>
      <c r="M93" s="100">
        <v>81.740014639787773</v>
      </c>
      <c r="N93" s="100">
        <v>78.434819646577068</v>
      </c>
      <c r="O93" s="100">
        <v>75.129624653366349</v>
      </c>
      <c r="P93" s="100">
        <v>71.824429660155673</v>
      </c>
      <c r="Q93" s="100">
        <v>71.619327837838398</v>
      </c>
      <c r="R93" s="100">
        <v>71.41422601552118</v>
      </c>
      <c r="S93" s="100">
        <v>71.20912419320392</v>
      </c>
      <c r="T93" s="100">
        <v>71.004022370886673</v>
      </c>
      <c r="U93" s="100">
        <v>70.798920548569441</v>
      </c>
      <c r="V93" s="100">
        <v>70.593818726252195</v>
      </c>
      <c r="W93" s="100">
        <v>70.388716903934935</v>
      </c>
      <c r="X93" s="100">
        <v>70.183615081617688</v>
      </c>
      <c r="Y93" s="100">
        <v>69.97851325930047</v>
      </c>
      <c r="Z93" s="100">
        <v>69.773411436983196</v>
      </c>
      <c r="AA93" s="100">
        <v>69.568309614665964</v>
      </c>
      <c r="AB93" s="100">
        <v>69.363207792348717</v>
      </c>
      <c r="AC93" s="100">
        <v>69.158105970031471</v>
      </c>
      <c r="AD93" s="100">
        <v>68.953004147714225</v>
      </c>
      <c r="AE93" s="100">
        <v>68.747902325396993</v>
      </c>
      <c r="AF93" s="100">
        <v>68.542800503079761</v>
      </c>
      <c r="AG93" s="100">
        <v>68.337698680762486</v>
      </c>
      <c r="AH93" s="100">
        <v>68.13259685844524</v>
      </c>
      <c r="AI93" s="100">
        <v>67.927495036127993</v>
      </c>
      <c r="AJ93" s="100">
        <v>67.72239321381069</v>
      </c>
      <c r="AP93" s="96"/>
      <c r="AQ93" s="96"/>
      <c r="AR93" s="96"/>
      <c r="AS93" s="96"/>
      <c r="AT93" s="96"/>
      <c r="AU93" s="96"/>
      <c r="AV93" s="96"/>
      <c r="AW93" s="96"/>
      <c r="AX93" s="96"/>
      <c r="AY93" s="96"/>
      <c r="AZ93" s="96"/>
      <c r="BA93" s="96"/>
      <c r="BB93" s="96"/>
      <c r="BC93" s="96"/>
      <c r="BD93" s="96"/>
      <c r="BE93" s="96"/>
      <c r="BF93" s="96"/>
      <c r="BG93" s="96"/>
      <c r="BH93" s="96"/>
      <c r="BI93" s="96"/>
      <c r="BJ93" s="96"/>
      <c r="BK93" s="96"/>
      <c r="BL93" s="96"/>
      <c r="BM93" s="96"/>
      <c r="BN93" s="96"/>
      <c r="BO93" s="96"/>
      <c r="BP93" s="96"/>
      <c r="BQ93" s="96"/>
      <c r="BR93" s="96"/>
      <c r="BS93" s="96"/>
      <c r="BT93" s="96"/>
      <c r="BU93" s="96"/>
      <c r="BV93" s="96"/>
    </row>
    <row r="94" spans="1:74" x14ac:dyDescent="0.25">
      <c r="B94" s="204"/>
      <c r="D94" s="99"/>
      <c r="E94" s="95"/>
      <c r="F94" s="95"/>
    </row>
    <row r="95" spans="1:74" x14ac:dyDescent="0.25">
      <c r="B95" s="204"/>
      <c r="D95" s="45"/>
      <c r="E95" s="98"/>
      <c r="F95" s="98"/>
      <c r="G95" s="1">
        <v>2021</v>
      </c>
      <c r="H95" s="1">
        <v>2022</v>
      </c>
      <c r="I95" s="1">
        <v>2023</v>
      </c>
      <c r="J95" s="1">
        <v>2024</v>
      </c>
      <c r="K95" s="1">
        <v>2025</v>
      </c>
      <c r="L95" s="1">
        <v>2026</v>
      </c>
      <c r="M95" s="1">
        <v>2027</v>
      </c>
      <c r="N95" s="1">
        <v>2028</v>
      </c>
      <c r="O95" s="1">
        <v>2029</v>
      </c>
      <c r="P95" s="1">
        <v>2030</v>
      </c>
      <c r="Q95" s="1">
        <v>2031</v>
      </c>
      <c r="R95" s="1">
        <v>2032</v>
      </c>
      <c r="S95" s="1">
        <v>2033</v>
      </c>
      <c r="T95" s="1">
        <v>2034</v>
      </c>
      <c r="U95" s="1">
        <v>2035</v>
      </c>
      <c r="V95" s="1">
        <v>2036</v>
      </c>
      <c r="W95" s="1">
        <v>2037</v>
      </c>
      <c r="X95" s="1">
        <v>2038</v>
      </c>
      <c r="Y95" s="1">
        <v>2039</v>
      </c>
      <c r="Z95" s="1">
        <v>2040</v>
      </c>
      <c r="AA95" s="1">
        <v>2041</v>
      </c>
      <c r="AB95" s="1">
        <v>2042</v>
      </c>
      <c r="AC95" s="1">
        <v>2043</v>
      </c>
      <c r="AD95" s="1">
        <v>2044</v>
      </c>
      <c r="AE95" s="1">
        <v>2045</v>
      </c>
      <c r="AF95" s="1">
        <v>2046</v>
      </c>
      <c r="AG95" s="1">
        <v>2047</v>
      </c>
      <c r="AH95" s="1">
        <v>2048</v>
      </c>
      <c r="AI95" s="1">
        <v>2049</v>
      </c>
      <c r="AJ95" s="1">
        <v>2050</v>
      </c>
    </row>
    <row r="96" spans="1:74" x14ac:dyDescent="0.25">
      <c r="B96" s="204"/>
      <c r="D96" s="199" t="s">
        <v>183</v>
      </c>
      <c r="E96" s="92" t="s">
        <v>221</v>
      </c>
      <c r="F96" s="91" t="s">
        <v>177</v>
      </c>
      <c r="G96" s="97">
        <v>0</v>
      </c>
      <c r="H96" s="97">
        <v>0</v>
      </c>
      <c r="I96" s="97">
        <v>0</v>
      </c>
      <c r="J96" s="97">
        <v>0</v>
      </c>
      <c r="K96" s="97">
        <v>0</v>
      </c>
      <c r="L96" s="97">
        <v>0</v>
      </c>
      <c r="M96" s="97">
        <v>0</v>
      </c>
      <c r="N96" s="97">
        <v>0</v>
      </c>
      <c r="O96" s="97">
        <v>0</v>
      </c>
      <c r="P96" s="97">
        <v>0</v>
      </c>
      <c r="Q96" s="97">
        <v>0</v>
      </c>
      <c r="R96" s="97">
        <v>0</v>
      </c>
      <c r="S96" s="97">
        <v>0</v>
      </c>
      <c r="T96" s="97">
        <v>0</v>
      </c>
      <c r="U96" s="97">
        <v>0</v>
      </c>
      <c r="V96" s="97">
        <v>0</v>
      </c>
      <c r="W96" s="97">
        <v>0</v>
      </c>
      <c r="X96" s="97">
        <v>0</v>
      </c>
      <c r="Y96" s="97">
        <v>0</v>
      </c>
      <c r="Z96" s="97">
        <v>0</v>
      </c>
      <c r="AA96" s="97">
        <v>0</v>
      </c>
      <c r="AB96" s="97">
        <v>0</v>
      </c>
      <c r="AC96" s="97">
        <v>0</v>
      </c>
      <c r="AD96" s="97">
        <v>0</v>
      </c>
      <c r="AE96" s="97">
        <v>0</v>
      </c>
      <c r="AF96" s="97">
        <v>0</v>
      </c>
      <c r="AG96" s="97">
        <v>0</v>
      </c>
      <c r="AH96" s="97">
        <v>0</v>
      </c>
      <c r="AI96" s="97">
        <v>0</v>
      </c>
      <c r="AJ96" s="97">
        <v>0</v>
      </c>
      <c r="AO96" s="1"/>
    </row>
    <row r="97" spans="2:41" x14ac:dyDescent="0.25">
      <c r="B97" s="204"/>
      <c r="D97" s="200"/>
      <c r="E97" s="95" t="s">
        <v>221</v>
      </c>
      <c r="F97" s="91" t="s">
        <v>176</v>
      </c>
      <c r="G97" s="97">
        <v>0</v>
      </c>
      <c r="H97" s="97">
        <v>0</v>
      </c>
      <c r="I97" s="97">
        <v>0</v>
      </c>
      <c r="J97" s="97">
        <v>0</v>
      </c>
      <c r="K97" s="97">
        <v>0</v>
      </c>
      <c r="L97" s="97">
        <v>0</v>
      </c>
      <c r="M97" s="97">
        <v>0</v>
      </c>
      <c r="N97" s="97">
        <v>0</v>
      </c>
      <c r="O97" s="97">
        <v>0</v>
      </c>
      <c r="P97" s="97">
        <v>0</v>
      </c>
      <c r="Q97" s="97">
        <v>0</v>
      </c>
      <c r="R97" s="97">
        <v>0</v>
      </c>
      <c r="S97" s="97">
        <v>0</v>
      </c>
      <c r="T97" s="97">
        <v>0</v>
      </c>
      <c r="U97" s="97">
        <v>0</v>
      </c>
      <c r="V97" s="97">
        <v>0</v>
      </c>
      <c r="W97" s="97">
        <v>0</v>
      </c>
      <c r="X97" s="97">
        <v>0</v>
      </c>
      <c r="Y97" s="97">
        <v>0</v>
      </c>
      <c r="Z97" s="97">
        <v>0</v>
      </c>
      <c r="AA97" s="97">
        <v>0</v>
      </c>
      <c r="AB97" s="97">
        <v>0</v>
      </c>
      <c r="AC97" s="97">
        <v>0</v>
      </c>
      <c r="AD97" s="97">
        <v>0</v>
      </c>
      <c r="AE97" s="97">
        <v>0</v>
      </c>
      <c r="AF97" s="97">
        <v>0</v>
      </c>
      <c r="AG97" s="97">
        <v>0</v>
      </c>
      <c r="AH97" s="97">
        <v>0</v>
      </c>
      <c r="AI97" s="97">
        <v>0</v>
      </c>
      <c r="AJ97" s="97">
        <v>0</v>
      </c>
      <c r="AO97" s="1"/>
    </row>
    <row r="98" spans="2:41" x14ac:dyDescent="0.25">
      <c r="B98" s="204"/>
      <c r="D98" s="200"/>
      <c r="E98" s="94" t="s">
        <v>221</v>
      </c>
      <c r="F98" s="91" t="s">
        <v>143</v>
      </c>
      <c r="G98" s="97">
        <v>0</v>
      </c>
      <c r="H98" s="97">
        <v>0</v>
      </c>
      <c r="I98" s="97">
        <v>0</v>
      </c>
      <c r="J98" s="97">
        <v>0</v>
      </c>
      <c r="K98" s="97">
        <v>0</v>
      </c>
      <c r="L98" s="97">
        <v>0</v>
      </c>
      <c r="M98" s="97">
        <v>0</v>
      </c>
      <c r="N98" s="97">
        <v>0</v>
      </c>
      <c r="O98" s="97">
        <v>0</v>
      </c>
      <c r="P98" s="97">
        <v>0</v>
      </c>
      <c r="Q98" s="97">
        <v>0</v>
      </c>
      <c r="R98" s="97">
        <v>0</v>
      </c>
      <c r="S98" s="97">
        <v>0</v>
      </c>
      <c r="T98" s="97">
        <v>0</v>
      </c>
      <c r="U98" s="97">
        <v>0</v>
      </c>
      <c r="V98" s="97">
        <v>0</v>
      </c>
      <c r="W98" s="97">
        <v>0</v>
      </c>
      <c r="X98" s="97">
        <v>0</v>
      </c>
      <c r="Y98" s="97">
        <v>0</v>
      </c>
      <c r="Z98" s="97">
        <v>0</v>
      </c>
      <c r="AA98" s="97">
        <v>0</v>
      </c>
      <c r="AB98" s="97">
        <v>0</v>
      </c>
      <c r="AC98" s="97">
        <v>0</v>
      </c>
      <c r="AD98" s="97">
        <v>0</v>
      </c>
      <c r="AE98" s="97">
        <v>0</v>
      </c>
      <c r="AF98" s="97">
        <v>0</v>
      </c>
      <c r="AG98" s="97">
        <v>0</v>
      </c>
      <c r="AH98" s="97">
        <v>0</v>
      </c>
      <c r="AI98" s="97">
        <v>0</v>
      </c>
      <c r="AJ98" s="97">
        <v>0</v>
      </c>
      <c r="AO98" s="1"/>
    </row>
    <row r="99" spans="2:41" x14ac:dyDescent="0.25">
      <c r="B99" s="205"/>
      <c r="D99" s="201"/>
      <c r="E99" s="92" t="s">
        <v>220</v>
      </c>
      <c r="F99" s="91" t="s">
        <v>177</v>
      </c>
      <c r="G99" s="97">
        <v>0</v>
      </c>
      <c r="H99" s="97">
        <v>0</v>
      </c>
      <c r="I99" s="97">
        <v>0</v>
      </c>
      <c r="J99" s="97">
        <v>0</v>
      </c>
      <c r="K99" s="97">
        <v>0</v>
      </c>
      <c r="L99" s="97">
        <v>0</v>
      </c>
      <c r="M99" s="97">
        <v>0</v>
      </c>
      <c r="N99" s="97">
        <v>0</v>
      </c>
      <c r="O99" s="97">
        <v>0</v>
      </c>
      <c r="P99" s="97">
        <v>0</v>
      </c>
      <c r="Q99" s="97">
        <v>0</v>
      </c>
      <c r="R99" s="97">
        <v>0</v>
      </c>
      <c r="S99" s="97">
        <v>0</v>
      </c>
      <c r="T99" s="97">
        <v>0</v>
      </c>
      <c r="U99" s="97">
        <v>0</v>
      </c>
      <c r="V99" s="97">
        <v>0</v>
      </c>
      <c r="W99" s="97">
        <v>0</v>
      </c>
      <c r="X99" s="97">
        <v>0</v>
      </c>
      <c r="Y99" s="97">
        <v>0</v>
      </c>
      <c r="Z99" s="97">
        <v>0</v>
      </c>
      <c r="AA99" s="97">
        <v>0</v>
      </c>
      <c r="AB99" s="97">
        <v>0</v>
      </c>
      <c r="AC99" s="97">
        <v>0</v>
      </c>
      <c r="AD99" s="97">
        <v>0</v>
      </c>
      <c r="AE99" s="97">
        <v>0</v>
      </c>
      <c r="AF99" s="97">
        <v>0</v>
      </c>
      <c r="AG99" s="97">
        <v>0</v>
      </c>
      <c r="AH99" s="97">
        <v>0</v>
      </c>
      <c r="AI99" s="97">
        <v>0</v>
      </c>
      <c r="AJ99" s="97">
        <v>0</v>
      </c>
    </row>
    <row r="100" spans="2:41" x14ac:dyDescent="0.25">
      <c r="B100" s="205"/>
      <c r="D100" s="201"/>
      <c r="E100" s="92" t="s">
        <v>220</v>
      </c>
      <c r="F100" s="91" t="s">
        <v>176</v>
      </c>
      <c r="G100" s="97">
        <v>0</v>
      </c>
      <c r="H100" s="97">
        <v>0</v>
      </c>
      <c r="I100" s="97">
        <v>0</v>
      </c>
      <c r="J100" s="97">
        <v>0</v>
      </c>
      <c r="K100" s="97">
        <v>0</v>
      </c>
      <c r="L100" s="97">
        <v>0</v>
      </c>
      <c r="M100" s="97">
        <v>0</v>
      </c>
      <c r="N100" s="97">
        <v>0</v>
      </c>
      <c r="O100" s="97">
        <v>0</v>
      </c>
      <c r="P100" s="97">
        <v>0</v>
      </c>
      <c r="Q100" s="97">
        <v>0</v>
      </c>
      <c r="R100" s="97">
        <v>0</v>
      </c>
      <c r="S100" s="97">
        <v>0</v>
      </c>
      <c r="T100" s="97">
        <v>0</v>
      </c>
      <c r="U100" s="97">
        <v>0</v>
      </c>
      <c r="V100" s="97">
        <v>0</v>
      </c>
      <c r="W100" s="97">
        <v>0</v>
      </c>
      <c r="X100" s="97">
        <v>0</v>
      </c>
      <c r="Y100" s="97">
        <v>0</v>
      </c>
      <c r="Z100" s="97">
        <v>0</v>
      </c>
      <c r="AA100" s="97">
        <v>0</v>
      </c>
      <c r="AB100" s="97">
        <v>0</v>
      </c>
      <c r="AC100" s="97">
        <v>0</v>
      </c>
      <c r="AD100" s="97">
        <v>0</v>
      </c>
      <c r="AE100" s="97">
        <v>0</v>
      </c>
      <c r="AF100" s="97">
        <v>0</v>
      </c>
      <c r="AG100" s="97">
        <v>0</v>
      </c>
      <c r="AH100" s="97">
        <v>0</v>
      </c>
      <c r="AI100" s="97">
        <v>0</v>
      </c>
      <c r="AJ100" s="97">
        <v>0</v>
      </c>
    </row>
    <row r="101" spans="2:41" x14ac:dyDescent="0.25">
      <c r="B101" s="205"/>
      <c r="D101" s="201"/>
      <c r="E101" s="92" t="s">
        <v>220</v>
      </c>
      <c r="F101" s="91" t="s">
        <v>143</v>
      </c>
      <c r="G101" s="97">
        <v>0</v>
      </c>
      <c r="H101" s="97">
        <v>0</v>
      </c>
      <c r="I101" s="97">
        <v>0</v>
      </c>
      <c r="J101" s="97">
        <v>0</v>
      </c>
      <c r="K101" s="97">
        <v>0</v>
      </c>
      <c r="L101" s="97">
        <v>0</v>
      </c>
      <c r="M101" s="97">
        <v>0</v>
      </c>
      <c r="N101" s="97">
        <v>0</v>
      </c>
      <c r="O101" s="97">
        <v>0</v>
      </c>
      <c r="P101" s="97">
        <v>0</v>
      </c>
      <c r="Q101" s="97">
        <v>0</v>
      </c>
      <c r="R101" s="97">
        <v>0</v>
      </c>
      <c r="S101" s="97">
        <v>0</v>
      </c>
      <c r="T101" s="97">
        <v>0</v>
      </c>
      <c r="U101" s="97">
        <v>0</v>
      </c>
      <c r="V101" s="97">
        <v>0</v>
      </c>
      <c r="W101" s="97">
        <v>0</v>
      </c>
      <c r="X101" s="97">
        <v>0</v>
      </c>
      <c r="Y101" s="97">
        <v>0</v>
      </c>
      <c r="Z101" s="97">
        <v>0</v>
      </c>
      <c r="AA101" s="97">
        <v>0</v>
      </c>
      <c r="AB101" s="97">
        <v>0</v>
      </c>
      <c r="AC101" s="97">
        <v>0</v>
      </c>
      <c r="AD101" s="97">
        <v>0</v>
      </c>
      <c r="AE101" s="97">
        <v>0</v>
      </c>
      <c r="AF101" s="97">
        <v>0</v>
      </c>
      <c r="AG101" s="97">
        <v>0</v>
      </c>
      <c r="AH101" s="97">
        <v>0</v>
      </c>
      <c r="AI101" s="97">
        <v>0</v>
      </c>
      <c r="AJ101" s="97">
        <v>0</v>
      </c>
      <c r="AK101" s="96"/>
      <c r="AL101" s="96"/>
    </row>
    <row r="102" spans="2:41" x14ac:dyDescent="0.25">
      <c r="B102" s="205"/>
      <c r="D102" s="201"/>
      <c r="E102" s="92" t="s">
        <v>94</v>
      </c>
      <c r="F102" s="91" t="s">
        <v>177</v>
      </c>
      <c r="G102" s="97">
        <v>0</v>
      </c>
      <c r="H102" s="97">
        <v>0</v>
      </c>
      <c r="I102" s="97">
        <v>0</v>
      </c>
      <c r="J102" s="97">
        <v>0</v>
      </c>
      <c r="K102" s="97">
        <v>0</v>
      </c>
      <c r="L102" s="97">
        <v>0</v>
      </c>
      <c r="M102" s="97">
        <v>0</v>
      </c>
      <c r="N102" s="97">
        <v>0</v>
      </c>
      <c r="O102" s="97">
        <v>0</v>
      </c>
      <c r="P102" s="97">
        <v>0</v>
      </c>
      <c r="Q102" s="97">
        <v>0</v>
      </c>
      <c r="R102" s="97">
        <v>0</v>
      </c>
      <c r="S102" s="97">
        <v>0</v>
      </c>
      <c r="T102" s="97">
        <v>0</v>
      </c>
      <c r="U102" s="97">
        <v>0</v>
      </c>
      <c r="V102" s="97">
        <v>0</v>
      </c>
      <c r="W102" s="97">
        <v>0</v>
      </c>
      <c r="X102" s="97">
        <v>0</v>
      </c>
      <c r="Y102" s="97">
        <v>0</v>
      </c>
      <c r="Z102" s="97">
        <v>0</v>
      </c>
      <c r="AA102" s="97">
        <v>0</v>
      </c>
      <c r="AB102" s="97">
        <v>0</v>
      </c>
      <c r="AC102" s="97">
        <v>0</v>
      </c>
      <c r="AD102" s="97">
        <v>0</v>
      </c>
      <c r="AE102" s="97">
        <v>0</v>
      </c>
      <c r="AF102" s="97">
        <v>0</v>
      </c>
      <c r="AG102" s="97">
        <v>0</v>
      </c>
      <c r="AH102" s="97">
        <v>0</v>
      </c>
      <c r="AI102" s="97">
        <v>0</v>
      </c>
      <c r="AJ102" s="97">
        <v>0</v>
      </c>
      <c r="AK102" s="96"/>
      <c r="AL102" s="96"/>
    </row>
    <row r="103" spans="2:41" x14ac:dyDescent="0.25">
      <c r="B103" s="205"/>
      <c r="D103" s="201"/>
      <c r="E103" s="92" t="s">
        <v>94</v>
      </c>
      <c r="F103" s="91" t="s">
        <v>176</v>
      </c>
      <c r="G103" s="97">
        <v>0</v>
      </c>
      <c r="H103" s="97">
        <v>0</v>
      </c>
      <c r="I103" s="97">
        <v>0</v>
      </c>
      <c r="J103" s="97">
        <v>0</v>
      </c>
      <c r="K103" s="97">
        <v>0</v>
      </c>
      <c r="L103" s="97">
        <v>0</v>
      </c>
      <c r="M103" s="97">
        <v>0</v>
      </c>
      <c r="N103" s="97">
        <v>0</v>
      </c>
      <c r="O103" s="97">
        <v>0</v>
      </c>
      <c r="P103" s="97">
        <v>0</v>
      </c>
      <c r="Q103" s="97">
        <v>0</v>
      </c>
      <c r="R103" s="97">
        <v>0</v>
      </c>
      <c r="S103" s="97">
        <v>0</v>
      </c>
      <c r="T103" s="97">
        <v>0</v>
      </c>
      <c r="U103" s="97">
        <v>0</v>
      </c>
      <c r="V103" s="97">
        <v>0</v>
      </c>
      <c r="W103" s="97">
        <v>0</v>
      </c>
      <c r="X103" s="97">
        <v>0</v>
      </c>
      <c r="Y103" s="97">
        <v>0</v>
      </c>
      <c r="Z103" s="97">
        <v>0</v>
      </c>
      <c r="AA103" s="97">
        <v>0</v>
      </c>
      <c r="AB103" s="97">
        <v>0</v>
      </c>
      <c r="AC103" s="97">
        <v>0</v>
      </c>
      <c r="AD103" s="97">
        <v>0</v>
      </c>
      <c r="AE103" s="97">
        <v>0</v>
      </c>
      <c r="AF103" s="97">
        <v>0</v>
      </c>
      <c r="AG103" s="97">
        <v>0</v>
      </c>
      <c r="AH103" s="97">
        <v>0</v>
      </c>
      <c r="AI103" s="97">
        <v>0</v>
      </c>
      <c r="AJ103" s="97">
        <v>0</v>
      </c>
      <c r="AK103" s="96"/>
      <c r="AL103" s="96"/>
    </row>
    <row r="104" spans="2:41" x14ac:dyDescent="0.25">
      <c r="B104" s="205"/>
      <c r="D104" s="201"/>
      <c r="E104" s="92" t="s">
        <v>94</v>
      </c>
      <c r="F104" s="91" t="s">
        <v>143</v>
      </c>
      <c r="G104" s="97">
        <v>0</v>
      </c>
      <c r="H104" s="97">
        <v>0</v>
      </c>
      <c r="I104" s="97">
        <v>0</v>
      </c>
      <c r="J104" s="97">
        <v>0</v>
      </c>
      <c r="K104" s="97">
        <v>0</v>
      </c>
      <c r="L104" s="97">
        <v>0</v>
      </c>
      <c r="M104" s="97">
        <v>0</v>
      </c>
      <c r="N104" s="97">
        <v>0</v>
      </c>
      <c r="O104" s="97">
        <v>0</v>
      </c>
      <c r="P104" s="97">
        <v>0</v>
      </c>
      <c r="Q104" s="97">
        <v>0</v>
      </c>
      <c r="R104" s="97">
        <v>0</v>
      </c>
      <c r="S104" s="97">
        <v>0</v>
      </c>
      <c r="T104" s="97">
        <v>0</v>
      </c>
      <c r="U104" s="97">
        <v>0</v>
      </c>
      <c r="V104" s="97">
        <v>0</v>
      </c>
      <c r="W104" s="97">
        <v>0</v>
      </c>
      <c r="X104" s="97">
        <v>0</v>
      </c>
      <c r="Y104" s="97">
        <v>0</v>
      </c>
      <c r="Z104" s="97">
        <v>0</v>
      </c>
      <c r="AA104" s="97">
        <v>0</v>
      </c>
      <c r="AB104" s="97">
        <v>0</v>
      </c>
      <c r="AC104" s="97">
        <v>0</v>
      </c>
      <c r="AD104" s="97">
        <v>0</v>
      </c>
      <c r="AE104" s="97">
        <v>0</v>
      </c>
      <c r="AF104" s="97">
        <v>0</v>
      </c>
      <c r="AG104" s="97">
        <v>0</v>
      </c>
      <c r="AH104" s="97">
        <v>0</v>
      </c>
      <c r="AI104" s="97">
        <v>0</v>
      </c>
      <c r="AJ104" s="97">
        <v>0</v>
      </c>
      <c r="AK104" s="96"/>
      <c r="AL104" s="96"/>
    </row>
    <row r="105" spans="2:41" x14ac:dyDescent="0.25">
      <c r="B105" s="205"/>
      <c r="D105" s="201"/>
      <c r="E105" s="92" t="s">
        <v>219</v>
      </c>
      <c r="F105" s="91" t="s">
        <v>177</v>
      </c>
      <c r="G105" s="97">
        <v>0</v>
      </c>
      <c r="H105" s="97">
        <v>0</v>
      </c>
      <c r="I105" s="97">
        <v>0</v>
      </c>
      <c r="J105" s="97">
        <v>0</v>
      </c>
      <c r="K105" s="97">
        <v>0</v>
      </c>
      <c r="L105" s="97">
        <v>0</v>
      </c>
      <c r="M105" s="97">
        <v>0</v>
      </c>
      <c r="N105" s="97">
        <v>0</v>
      </c>
      <c r="O105" s="97">
        <v>0</v>
      </c>
      <c r="P105" s="97">
        <v>0</v>
      </c>
      <c r="Q105" s="97">
        <v>0</v>
      </c>
      <c r="R105" s="97">
        <v>0</v>
      </c>
      <c r="S105" s="97">
        <v>0</v>
      </c>
      <c r="T105" s="97">
        <v>0</v>
      </c>
      <c r="U105" s="97">
        <v>0</v>
      </c>
      <c r="V105" s="97">
        <v>0</v>
      </c>
      <c r="W105" s="97">
        <v>0</v>
      </c>
      <c r="X105" s="97">
        <v>0</v>
      </c>
      <c r="Y105" s="97">
        <v>0</v>
      </c>
      <c r="Z105" s="97">
        <v>0</v>
      </c>
      <c r="AA105" s="97">
        <v>0</v>
      </c>
      <c r="AB105" s="97">
        <v>0</v>
      </c>
      <c r="AC105" s="97">
        <v>0</v>
      </c>
      <c r="AD105" s="97">
        <v>0</v>
      </c>
      <c r="AE105" s="97">
        <v>0</v>
      </c>
      <c r="AF105" s="97">
        <v>0</v>
      </c>
      <c r="AG105" s="97">
        <v>0</v>
      </c>
      <c r="AH105" s="97">
        <v>0</v>
      </c>
      <c r="AI105" s="97">
        <v>0</v>
      </c>
      <c r="AJ105" s="97">
        <v>0</v>
      </c>
      <c r="AK105" s="96"/>
      <c r="AL105" s="96"/>
    </row>
    <row r="106" spans="2:41" x14ac:dyDescent="0.25">
      <c r="B106" s="205"/>
      <c r="D106" s="201"/>
      <c r="E106" s="92" t="s">
        <v>219</v>
      </c>
      <c r="F106" s="91" t="s">
        <v>176</v>
      </c>
      <c r="G106" s="97">
        <v>0</v>
      </c>
      <c r="H106" s="97">
        <v>0</v>
      </c>
      <c r="I106" s="97">
        <v>0</v>
      </c>
      <c r="J106" s="97">
        <v>0</v>
      </c>
      <c r="K106" s="97">
        <v>0</v>
      </c>
      <c r="L106" s="97">
        <v>0</v>
      </c>
      <c r="M106" s="97">
        <v>0</v>
      </c>
      <c r="N106" s="97">
        <v>0</v>
      </c>
      <c r="O106" s="97">
        <v>0</v>
      </c>
      <c r="P106" s="97">
        <v>0</v>
      </c>
      <c r="Q106" s="97">
        <v>0</v>
      </c>
      <c r="R106" s="97">
        <v>0</v>
      </c>
      <c r="S106" s="97">
        <v>0</v>
      </c>
      <c r="T106" s="97">
        <v>0</v>
      </c>
      <c r="U106" s="97">
        <v>0</v>
      </c>
      <c r="V106" s="97">
        <v>0</v>
      </c>
      <c r="W106" s="97">
        <v>0</v>
      </c>
      <c r="X106" s="97">
        <v>0</v>
      </c>
      <c r="Y106" s="97">
        <v>0</v>
      </c>
      <c r="Z106" s="97">
        <v>0</v>
      </c>
      <c r="AA106" s="97">
        <v>0</v>
      </c>
      <c r="AB106" s="97">
        <v>0</v>
      </c>
      <c r="AC106" s="97">
        <v>0</v>
      </c>
      <c r="AD106" s="97">
        <v>0</v>
      </c>
      <c r="AE106" s="97">
        <v>0</v>
      </c>
      <c r="AF106" s="97">
        <v>0</v>
      </c>
      <c r="AG106" s="97">
        <v>0</v>
      </c>
      <c r="AH106" s="97">
        <v>0</v>
      </c>
      <c r="AI106" s="97">
        <v>0</v>
      </c>
      <c r="AJ106" s="97">
        <v>0</v>
      </c>
      <c r="AK106" s="96"/>
      <c r="AL106" s="96"/>
    </row>
    <row r="107" spans="2:41" x14ac:dyDescent="0.25">
      <c r="B107" s="205"/>
      <c r="D107" s="201"/>
      <c r="E107" s="92" t="s">
        <v>219</v>
      </c>
      <c r="F107" s="91" t="s">
        <v>143</v>
      </c>
      <c r="G107" s="97">
        <v>0</v>
      </c>
      <c r="H107" s="97">
        <v>0</v>
      </c>
      <c r="I107" s="97">
        <v>0</v>
      </c>
      <c r="J107" s="97">
        <v>0</v>
      </c>
      <c r="K107" s="97">
        <v>0</v>
      </c>
      <c r="L107" s="97">
        <v>0</v>
      </c>
      <c r="M107" s="97">
        <v>0</v>
      </c>
      <c r="N107" s="97">
        <v>0</v>
      </c>
      <c r="O107" s="97">
        <v>0</v>
      </c>
      <c r="P107" s="97">
        <v>0</v>
      </c>
      <c r="Q107" s="97">
        <v>0</v>
      </c>
      <c r="R107" s="97">
        <v>0</v>
      </c>
      <c r="S107" s="97">
        <v>0</v>
      </c>
      <c r="T107" s="97">
        <v>0</v>
      </c>
      <c r="U107" s="97">
        <v>0</v>
      </c>
      <c r="V107" s="97">
        <v>0</v>
      </c>
      <c r="W107" s="97">
        <v>0</v>
      </c>
      <c r="X107" s="97">
        <v>0</v>
      </c>
      <c r="Y107" s="97">
        <v>0</v>
      </c>
      <c r="Z107" s="97">
        <v>0</v>
      </c>
      <c r="AA107" s="97">
        <v>0</v>
      </c>
      <c r="AB107" s="97">
        <v>0</v>
      </c>
      <c r="AC107" s="97">
        <v>0</v>
      </c>
      <c r="AD107" s="97">
        <v>0</v>
      </c>
      <c r="AE107" s="97">
        <v>0</v>
      </c>
      <c r="AF107" s="97">
        <v>0</v>
      </c>
      <c r="AG107" s="97">
        <v>0</v>
      </c>
      <c r="AH107" s="97">
        <v>0</v>
      </c>
      <c r="AI107" s="97">
        <v>0</v>
      </c>
      <c r="AJ107" s="97">
        <v>0</v>
      </c>
      <c r="AK107" s="96"/>
      <c r="AL107" s="96"/>
    </row>
    <row r="108" spans="2:41" x14ac:dyDescent="0.25">
      <c r="B108" s="205"/>
      <c r="D108" s="201"/>
      <c r="E108" s="92" t="s">
        <v>218</v>
      </c>
      <c r="F108" s="91" t="s">
        <v>177</v>
      </c>
      <c r="G108" s="97">
        <v>0</v>
      </c>
      <c r="H108" s="97">
        <v>0</v>
      </c>
      <c r="I108" s="97">
        <v>0</v>
      </c>
      <c r="J108" s="97">
        <v>0</v>
      </c>
      <c r="K108" s="97">
        <v>0</v>
      </c>
      <c r="L108" s="97">
        <v>0</v>
      </c>
      <c r="M108" s="97">
        <v>0</v>
      </c>
      <c r="N108" s="97">
        <v>0</v>
      </c>
      <c r="O108" s="97">
        <v>0</v>
      </c>
      <c r="P108" s="97">
        <v>0</v>
      </c>
      <c r="Q108" s="97">
        <v>0</v>
      </c>
      <c r="R108" s="97">
        <v>0</v>
      </c>
      <c r="S108" s="97">
        <v>0</v>
      </c>
      <c r="T108" s="97">
        <v>0</v>
      </c>
      <c r="U108" s="97">
        <v>0</v>
      </c>
      <c r="V108" s="97">
        <v>0</v>
      </c>
      <c r="W108" s="97">
        <v>0</v>
      </c>
      <c r="X108" s="97">
        <v>0</v>
      </c>
      <c r="Y108" s="97">
        <v>0</v>
      </c>
      <c r="Z108" s="97">
        <v>0</v>
      </c>
      <c r="AA108" s="97">
        <v>0</v>
      </c>
      <c r="AB108" s="97">
        <v>0</v>
      </c>
      <c r="AC108" s="97">
        <v>0</v>
      </c>
      <c r="AD108" s="97">
        <v>0</v>
      </c>
      <c r="AE108" s="97">
        <v>0</v>
      </c>
      <c r="AF108" s="97">
        <v>0</v>
      </c>
      <c r="AG108" s="97">
        <v>0</v>
      </c>
      <c r="AH108" s="97">
        <v>0</v>
      </c>
      <c r="AI108" s="97">
        <v>0</v>
      </c>
      <c r="AJ108" s="97">
        <v>0</v>
      </c>
      <c r="AK108" s="96"/>
      <c r="AL108" s="96"/>
    </row>
    <row r="109" spans="2:41" x14ac:dyDescent="0.25">
      <c r="B109" s="205"/>
      <c r="D109" s="201"/>
      <c r="E109" s="92" t="s">
        <v>218</v>
      </c>
      <c r="F109" s="91" t="s">
        <v>176</v>
      </c>
      <c r="G109" s="97">
        <v>0</v>
      </c>
      <c r="H109" s="97">
        <v>0</v>
      </c>
      <c r="I109" s="97">
        <v>0</v>
      </c>
      <c r="J109" s="97">
        <v>0</v>
      </c>
      <c r="K109" s="97">
        <v>0</v>
      </c>
      <c r="L109" s="97">
        <v>0</v>
      </c>
      <c r="M109" s="97">
        <v>0</v>
      </c>
      <c r="N109" s="97">
        <v>0</v>
      </c>
      <c r="O109" s="97">
        <v>0</v>
      </c>
      <c r="P109" s="97">
        <v>0</v>
      </c>
      <c r="Q109" s="97">
        <v>0</v>
      </c>
      <c r="R109" s="97">
        <v>0</v>
      </c>
      <c r="S109" s="97">
        <v>0</v>
      </c>
      <c r="T109" s="97">
        <v>0</v>
      </c>
      <c r="U109" s="97">
        <v>0</v>
      </c>
      <c r="V109" s="97">
        <v>0</v>
      </c>
      <c r="W109" s="97">
        <v>0</v>
      </c>
      <c r="X109" s="97">
        <v>0</v>
      </c>
      <c r="Y109" s="97">
        <v>0</v>
      </c>
      <c r="Z109" s="97">
        <v>0</v>
      </c>
      <c r="AA109" s="97">
        <v>0</v>
      </c>
      <c r="AB109" s="97">
        <v>0</v>
      </c>
      <c r="AC109" s="97">
        <v>0</v>
      </c>
      <c r="AD109" s="97">
        <v>0</v>
      </c>
      <c r="AE109" s="97">
        <v>0</v>
      </c>
      <c r="AF109" s="97">
        <v>0</v>
      </c>
      <c r="AG109" s="97">
        <v>0</v>
      </c>
      <c r="AH109" s="97">
        <v>0</v>
      </c>
      <c r="AI109" s="97">
        <v>0</v>
      </c>
      <c r="AJ109" s="97">
        <v>0</v>
      </c>
      <c r="AK109" s="96"/>
      <c r="AL109" s="96"/>
    </row>
    <row r="110" spans="2:41" x14ac:dyDescent="0.25">
      <c r="B110" s="205"/>
      <c r="D110" s="201"/>
      <c r="E110" s="92" t="s">
        <v>218</v>
      </c>
      <c r="F110" s="91" t="s">
        <v>143</v>
      </c>
      <c r="G110" s="97">
        <v>0</v>
      </c>
      <c r="H110" s="97">
        <v>0</v>
      </c>
      <c r="I110" s="97">
        <v>0</v>
      </c>
      <c r="J110" s="97">
        <v>0</v>
      </c>
      <c r="K110" s="97">
        <v>0</v>
      </c>
      <c r="L110" s="97">
        <v>0</v>
      </c>
      <c r="M110" s="97">
        <v>0</v>
      </c>
      <c r="N110" s="97">
        <v>0</v>
      </c>
      <c r="O110" s="97">
        <v>0</v>
      </c>
      <c r="P110" s="97">
        <v>0</v>
      </c>
      <c r="Q110" s="97">
        <v>0</v>
      </c>
      <c r="R110" s="97">
        <v>0</v>
      </c>
      <c r="S110" s="97">
        <v>0</v>
      </c>
      <c r="T110" s="97">
        <v>0</v>
      </c>
      <c r="U110" s="97">
        <v>0</v>
      </c>
      <c r="V110" s="97">
        <v>0</v>
      </c>
      <c r="W110" s="97">
        <v>0</v>
      </c>
      <c r="X110" s="97">
        <v>0</v>
      </c>
      <c r="Y110" s="97">
        <v>0</v>
      </c>
      <c r="Z110" s="97">
        <v>0</v>
      </c>
      <c r="AA110" s="97">
        <v>0</v>
      </c>
      <c r="AB110" s="97">
        <v>0</v>
      </c>
      <c r="AC110" s="97">
        <v>0</v>
      </c>
      <c r="AD110" s="97">
        <v>0</v>
      </c>
      <c r="AE110" s="97">
        <v>0</v>
      </c>
      <c r="AF110" s="97">
        <v>0</v>
      </c>
      <c r="AG110" s="97">
        <v>0</v>
      </c>
      <c r="AH110" s="97">
        <v>0</v>
      </c>
      <c r="AI110" s="97">
        <v>0</v>
      </c>
      <c r="AJ110" s="97">
        <v>0</v>
      </c>
      <c r="AK110" s="96"/>
      <c r="AL110" s="96"/>
    </row>
    <row r="111" spans="2:41" x14ac:dyDescent="0.25">
      <c r="B111" s="205"/>
    </row>
    <row r="112" spans="2:41" ht="15" customHeight="1" x14ac:dyDescent="0.25">
      <c r="B112" s="205"/>
      <c r="G112" s="1">
        <v>2021</v>
      </c>
      <c r="H112" s="1">
        <v>2022</v>
      </c>
      <c r="I112" s="1">
        <v>2023</v>
      </c>
      <c r="J112" s="1">
        <v>2024</v>
      </c>
      <c r="K112" s="1">
        <v>2025</v>
      </c>
      <c r="L112" s="1">
        <v>2026</v>
      </c>
      <c r="M112" s="1">
        <v>2027</v>
      </c>
      <c r="N112" s="1">
        <v>2028</v>
      </c>
      <c r="O112" s="1">
        <v>2029</v>
      </c>
      <c r="P112" s="1">
        <v>2030</v>
      </c>
      <c r="Q112" s="1">
        <v>2031</v>
      </c>
      <c r="R112" s="1">
        <v>2032</v>
      </c>
      <c r="S112" s="1">
        <v>2033</v>
      </c>
      <c r="T112" s="1">
        <v>2034</v>
      </c>
      <c r="U112" s="1">
        <v>2035</v>
      </c>
      <c r="V112" s="1">
        <v>2036</v>
      </c>
      <c r="W112" s="1">
        <v>2037</v>
      </c>
      <c r="X112" s="1">
        <v>2038</v>
      </c>
      <c r="Y112" s="1">
        <v>2039</v>
      </c>
      <c r="Z112" s="1">
        <v>2040</v>
      </c>
      <c r="AA112" s="1">
        <v>2041</v>
      </c>
      <c r="AB112" s="1">
        <v>2042</v>
      </c>
      <c r="AC112" s="1">
        <v>2043</v>
      </c>
      <c r="AD112" s="1">
        <v>2044</v>
      </c>
      <c r="AE112" s="1">
        <v>2045</v>
      </c>
      <c r="AF112" s="1">
        <v>2046</v>
      </c>
      <c r="AG112" s="1">
        <v>2047</v>
      </c>
      <c r="AH112" s="1">
        <v>2048</v>
      </c>
      <c r="AI112" s="1">
        <v>2049</v>
      </c>
      <c r="AJ112" s="1">
        <v>2050</v>
      </c>
    </row>
    <row r="113" spans="2:36" x14ac:dyDescent="0.25">
      <c r="B113" s="205"/>
      <c r="D113" s="199" t="s">
        <v>182</v>
      </c>
      <c r="E113" s="92" t="s">
        <v>221</v>
      </c>
      <c r="F113" s="91" t="s">
        <v>177</v>
      </c>
      <c r="G113" s="90">
        <v>0.85</v>
      </c>
      <c r="H113" s="90">
        <v>0.85</v>
      </c>
      <c r="I113" s="90">
        <v>0.85</v>
      </c>
      <c r="J113" s="90">
        <v>0.85</v>
      </c>
      <c r="K113" s="90">
        <v>0.85</v>
      </c>
      <c r="L113" s="90">
        <v>0.85</v>
      </c>
      <c r="M113" s="90">
        <v>0.85</v>
      </c>
      <c r="N113" s="90">
        <v>0.85</v>
      </c>
      <c r="O113" s="90">
        <v>0.85</v>
      </c>
      <c r="P113" s="90">
        <v>0.85</v>
      </c>
      <c r="Q113" s="90">
        <v>0.85</v>
      </c>
      <c r="R113" s="90">
        <v>0.85</v>
      </c>
      <c r="S113" s="90">
        <v>0.85</v>
      </c>
      <c r="T113" s="90">
        <v>0.85</v>
      </c>
      <c r="U113" s="90">
        <v>0.85</v>
      </c>
      <c r="V113" s="90">
        <v>0.85</v>
      </c>
      <c r="W113" s="90">
        <v>0.85</v>
      </c>
      <c r="X113" s="90">
        <v>0.85</v>
      </c>
      <c r="Y113" s="90">
        <v>0.85</v>
      </c>
      <c r="Z113" s="90">
        <v>0.85</v>
      </c>
      <c r="AA113" s="90">
        <v>0.85</v>
      </c>
      <c r="AB113" s="90">
        <v>0.85</v>
      </c>
      <c r="AC113" s="90">
        <v>0.85</v>
      </c>
      <c r="AD113" s="90">
        <v>0.85</v>
      </c>
      <c r="AE113" s="90">
        <v>0.85</v>
      </c>
      <c r="AF113" s="90">
        <v>0.85</v>
      </c>
      <c r="AG113" s="90">
        <v>0.85</v>
      </c>
      <c r="AH113" s="90">
        <v>0.85</v>
      </c>
      <c r="AI113" s="90">
        <v>0.85</v>
      </c>
      <c r="AJ113" s="90">
        <v>0.85</v>
      </c>
    </row>
    <row r="114" spans="2:36" x14ac:dyDescent="0.25">
      <c r="B114" s="205"/>
      <c r="D114" s="200"/>
      <c r="E114" s="95" t="s">
        <v>221</v>
      </c>
      <c r="F114" s="91" t="s">
        <v>176</v>
      </c>
      <c r="G114" s="90">
        <v>0.85</v>
      </c>
      <c r="H114" s="90">
        <v>0.85</v>
      </c>
      <c r="I114" s="90">
        <v>0.85</v>
      </c>
      <c r="J114" s="90">
        <v>0.85</v>
      </c>
      <c r="K114" s="90">
        <v>0.85</v>
      </c>
      <c r="L114" s="90">
        <v>0.85</v>
      </c>
      <c r="M114" s="90">
        <v>0.85</v>
      </c>
      <c r="N114" s="90">
        <v>0.85</v>
      </c>
      <c r="O114" s="90">
        <v>0.85</v>
      </c>
      <c r="P114" s="90">
        <v>0.85</v>
      </c>
      <c r="Q114" s="90">
        <v>0.85</v>
      </c>
      <c r="R114" s="90">
        <v>0.85</v>
      </c>
      <c r="S114" s="90">
        <v>0.85</v>
      </c>
      <c r="T114" s="90">
        <v>0.85</v>
      </c>
      <c r="U114" s="90">
        <v>0.85</v>
      </c>
      <c r="V114" s="90">
        <v>0.85</v>
      </c>
      <c r="W114" s="90">
        <v>0.85</v>
      </c>
      <c r="X114" s="90">
        <v>0.85</v>
      </c>
      <c r="Y114" s="90">
        <v>0.85</v>
      </c>
      <c r="Z114" s="90">
        <v>0.85</v>
      </c>
      <c r="AA114" s="90">
        <v>0.85</v>
      </c>
      <c r="AB114" s="90">
        <v>0.85</v>
      </c>
      <c r="AC114" s="90">
        <v>0.85</v>
      </c>
      <c r="AD114" s="90">
        <v>0.85</v>
      </c>
      <c r="AE114" s="90">
        <v>0.85</v>
      </c>
      <c r="AF114" s="90">
        <v>0.85</v>
      </c>
      <c r="AG114" s="90">
        <v>0.85</v>
      </c>
      <c r="AH114" s="90">
        <v>0.85</v>
      </c>
      <c r="AI114" s="90">
        <v>0.85</v>
      </c>
      <c r="AJ114" s="90">
        <v>0.85</v>
      </c>
    </row>
    <row r="115" spans="2:36" x14ac:dyDescent="0.25">
      <c r="B115" s="205"/>
      <c r="D115" s="200"/>
      <c r="E115" s="94" t="s">
        <v>221</v>
      </c>
      <c r="F115" s="91" t="s">
        <v>143</v>
      </c>
      <c r="G115" s="90">
        <v>0.85</v>
      </c>
      <c r="H115" s="90">
        <v>0.85</v>
      </c>
      <c r="I115" s="90">
        <v>0.85</v>
      </c>
      <c r="J115" s="90">
        <v>0.85</v>
      </c>
      <c r="K115" s="90">
        <v>0.85</v>
      </c>
      <c r="L115" s="90">
        <v>0.85</v>
      </c>
      <c r="M115" s="90">
        <v>0.85</v>
      </c>
      <c r="N115" s="90">
        <v>0.85</v>
      </c>
      <c r="O115" s="90">
        <v>0.85</v>
      </c>
      <c r="P115" s="90">
        <v>0.85</v>
      </c>
      <c r="Q115" s="90">
        <v>0.85</v>
      </c>
      <c r="R115" s="90">
        <v>0.85</v>
      </c>
      <c r="S115" s="90">
        <v>0.85</v>
      </c>
      <c r="T115" s="90">
        <v>0.85</v>
      </c>
      <c r="U115" s="90">
        <v>0.85</v>
      </c>
      <c r="V115" s="90">
        <v>0.85</v>
      </c>
      <c r="W115" s="90">
        <v>0.85</v>
      </c>
      <c r="X115" s="90">
        <v>0.85</v>
      </c>
      <c r="Y115" s="90">
        <v>0.85</v>
      </c>
      <c r="Z115" s="90">
        <v>0.85</v>
      </c>
      <c r="AA115" s="90">
        <v>0.85</v>
      </c>
      <c r="AB115" s="90">
        <v>0.85</v>
      </c>
      <c r="AC115" s="90">
        <v>0.85</v>
      </c>
      <c r="AD115" s="90">
        <v>0.85</v>
      </c>
      <c r="AE115" s="90">
        <v>0.85</v>
      </c>
      <c r="AF115" s="90">
        <v>0.85</v>
      </c>
      <c r="AG115" s="90">
        <v>0.85</v>
      </c>
      <c r="AH115" s="90">
        <v>0.85</v>
      </c>
      <c r="AI115" s="90">
        <v>0.85</v>
      </c>
      <c r="AJ115" s="90">
        <v>0.85</v>
      </c>
    </row>
    <row r="116" spans="2:36" x14ac:dyDescent="0.25">
      <c r="B116" s="205"/>
      <c r="D116" s="201"/>
      <c r="E116" s="92" t="s">
        <v>220</v>
      </c>
      <c r="F116" s="91" t="s">
        <v>177</v>
      </c>
      <c r="G116" s="90">
        <v>0.85</v>
      </c>
      <c r="H116" s="90">
        <v>0.85</v>
      </c>
      <c r="I116" s="90">
        <v>0.85</v>
      </c>
      <c r="J116" s="90">
        <v>0.85</v>
      </c>
      <c r="K116" s="90">
        <v>0.85</v>
      </c>
      <c r="L116" s="90">
        <v>0.85</v>
      </c>
      <c r="M116" s="90">
        <v>0.85</v>
      </c>
      <c r="N116" s="90">
        <v>0.85</v>
      </c>
      <c r="O116" s="90">
        <v>0.85</v>
      </c>
      <c r="P116" s="90">
        <v>0.85</v>
      </c>
      <c r="Q116" s="90">
        <v>0.85</v>
      </c>
      <c r="R116" s="90">
        <v>0.85</v>
      </c>
      <c r="S116" s="90">
        <v>0.85</v>
      </c>
      <c r="T116" s="90">
        <v>0.85</v>
      </c>
      <c r="U116" s="90">
        <v>0.85</v>
      </c>
      <c r="V116" s="90">
        <v>0.85</v>
      </c>
      <c r="W116" s="90">
        <v>0.85</v>
      </c>
      <c r="X116" s="90">
        <v>0.85</v>
      </c>
      <c r="Y116" s="90">
        <v>0.85</v>
      </c>
      <c r="Z116" s="90">
        <v>0.85</v>
      </c>
      <c r="AA116" s="90">
        <v>0.85</v>
      </c>
      <c r="AB116" s="90">
        <v>0.85</v>
      </c>
      <c r="AC116" s="90">
        <v>0.85</v>
      </c>
      <c r="AD116" s="90">
        <v>0.85</v>
      </c>
      <c r="AE116" s="90">
        <v>0.85</v>
      </c>
      <c r="AF116" s="90">
        <v>0.85</v>
      </c>
      <c r="AG116" s="90">
        <v>0.85</v>
      </c>
      <c r="AH116" s="90">
        <v>0.85</v>
      </c>
      <c r="AI116" s="90">
        <v>0.85</v>
      </c>
      <c r="AJ116" s="90">
        <v>0.85</v>
      </c>
    </row>
    <row r="117" spans="2:36" x14ac:dyDescent="0.25">
      <c r="B117" s="205"/>
      <c r="D117" s="201"/>
      <c r="E117" s="92" t="s">
        <v>220</v>
      </c>
      <c r="F117" s="91" t="s">
        <v>176</v>
      </c>
      <c r="G117" s="90">
        <v>0.85</v>
      </c>
      <c r="H117" s="90">
        <v>0.85</v>
      </c>
      <c r="I117" s="90">
        <v>0.85</v>
      </c>
      <c r="J117" s="90">
        <v>0.85</v>
      </c>
      <c r="K117" s="90">
        <v>0.85</v>
      </c>
      <c r="L117" s="90">
        <v>0.85</v>
      </c>
      <c r="M117" s="90">
        <v>0.85</v>
      </c>
      <c r="N117" s="90">
        <v>0.85</v>
      </c>
      <c r="O117" s="90">
        <v>0.85</v>
      </c>
      <c r="P117" s="90">
        <v>0.85</v>
      </c>
      <c r="Q117" s="90">
        <v>0.85</v>
      </c>
      <c r="R117" s="90">
        <v>0.85</v>
      </c>
      <c r="S117" s="90">
        <v>0.85</v>
      </c>
      <c r="T117" s="90">
        <v>0.85</v>
      </c>
      <c r="U117" s="90">
        <v>0.85</v>
      </c>
      <c r="V117" s="90">
        <v>0.85</v>
      </c>
      <c r="W117" s="90">
        <v>0.85</v>
      </c>
      <c r="X117" s="90">
        <v>0.85</v>
      </c>
      <c r="Y117" s="90">
        <v>0.85</v>
      </c>
      <c r="Z117" s="90">
        <v>0.85</v>
      </c>
      <c r="AA117" s="90">
        <v>0.85</v>
      </c>
      <c r="AB117" s="90">
        <v>0.85</v>
      </c>
      <c r="AC117" s="90">
        <v>0.85</v>
      </c>
      <c r="AD117" s="90">
        <v>0.85</v>
      </c>
      <c r="AE117" s="90">
        <v>0.85</v>
      </c>
      <c r="AF117" s="90">
        <v>0.85</v>
      </c>
      <c r="AG117" s="90">
        <v>0.85</v>
      </c>
      <c r="AH117" s="90">
        <v>0.85</v>
      </c>
      <c r="AI117" s="90">
        <v>0.85</v>
      </c>
      <c r="AJ117" s="90">
        <v>0.85</v>
      </c>
    </row>
    <row r="118" spans="2:36" x14ac:dyDescent="0.25">
      <c r="B118" s="205"/>
      <c r="D118" s="201"/>
      <c r="E118" s="92" t="s">
        <v>220</v>
      </c>
      <c r="F118" s="91" t="s">
        <v>143</v>
      </c>
      <c r="G118" s="90">
        <v>0.85</v>
      </c>
      <c r="H118" s="90">
        <v>0.85</v>
      </c>
      <c r="I118" s="90">
        <v>0.85</v>
      </c>
      <c r="J118" s="90">
        <v>0.85</v>
      </c>
      <c r="K118" s="90">
        <v>0.85</v>
      </c>
      <c r="L118" s="90">
        <v>0.85</v>
      </c>
      <c r="M118" s="90">
        <v>0.85</v>
      </c>
      <c r="N118" s="90">
        <v>0.85</v>
      </c>
      <c r="O118" s="90">
        <v>0.85</v>
      </c>
      <c r="P118" s="90">
        <v>0.85</v>
      </c>
      <c r="Q118" s="90">
        <v>0.85</v>
      </c>
      <c r="R118" s="90">
        <v>0.85</v>
      </c>
      <c r="S118" s="90">
        <v>0.85</v>
      </c>
      <c r="T118" s="90">
        <v>0.85</v>
      </c>
      <c r="U118" s="90">
        <v>0.85</v>
      </c>
      <c r="V118" s="90">
        <v>0.85</v>
      </c>
      <c r="W118" s="90">
        <v>0.85</v>
      </c>
      <c r="X118" s="90">
        <v>0.85</v>
      </c>
      <c r="Y118" s="90">
        <v>0.85</v>
      </c>
      <c r="Z118" s="90">
        <v>0.85</v>
      </c>
      <c r="AA118" s="90">
        <v>0.85</v>
      </c>
      <c r="AB118" s="90">
        <v>0.85</v>
      </c>
      <c r="AC118" s="90">
        <v>0.85</v>
      </c>
      <c r="AD118" s="90">
        <v>0.85</v>
      </c>
      <c r="AE118" s="90">
        <v>0.85</v>
      </c>
      <c r="AF118" s="90">
        <v>0.85</v>
      </c>
      <c r="AG118" s="90">
        <v>0.85</v>
      </c>
      <c r="AH118" s="90">
        <v>0.85</v>
      </c>
      <c r="AI118" s="90">
        <v>0.85</v>
      </c>
      <c r="AJ118" s="90">
        <v>0.85</v>
      </c>
    </row>
    <row r="119" spans="2:36" x14ac:dyDescent="0.25">
      <c r="B119" s="205"/>
      <c r="D119" s="201"/>
      <c r="E119" s="92" t="s">
        <v>94</v>
      </c>
      <c r="F119" s="91" t="s">
        <v>177</v>
      </c>
      <c r="G119" s="90">
        <v>0.85</v>
      </c>
      <c r="H119" s="90">
        <v>0.85</v>
      </c>
      <c r="I119" s="90">
        <v>0.85</v>
      </c>
      <c r="J119" s="90">
        <v>0.85</v>
      </c>
      <c r="K119" s="90">
        <v>0.85</v>
      </c>
      <c r="L119" s="90">
        <v>0.85</v>
      </c>
      <c r="M119" s="90">
        <v>0.85</v>
      </c>
      <c r="N119" s="90">
        <v>0.85</v>
      </c>
      <c r="O119" s="90">
        <v>0.85</v>
      </c>
      <c r="P119" s="90">
        <v>0.85</v>
      </c>
      <c r="Q119" s="90">
        <v>0.85</v>
      </c>
      <c r="R119" s="90">
        <v>0.85</v>
      </c>
      <c r="S119" s="90">
        <v>0.85</v>
      </c>
      <c r="T119" s="90">
        <v>0.85</v>
      </c>
      <c r="U119" s="90">
        <v>0.85</v>
      </c>
      <c r="V119" s="90">
        <v>0.85</v>
      </c>
      <c r="W119" s="90">
        <v>0.85</v>
      </c>
      <c r="X119" s="90">
        <v>0.85</v>
      </c>
      <c r="Y119" s="90">
        <v>0.85</v>
      </c>
      <c r="Z119" s="90">
        <v>0.85</v>
      </c>
      <c r="AA119" s="90">
        <v>0.85</v>
      </c>
      <c r="AB119" s="90">
        <v>0.85</v>
      </c>
      <c r="AC119" s="90">
        <v>0.85</v>
      </c>
      <c r="AD119" s="90">
        <v>0.85</v>
      </c>
      <c r="AE119" s="90">
        <v>0.85</v>
      </c>
      <c r="AF119" s="90">
        <v>0.85</v>
      </c>
      <c r="AG119" s="90">
        <v>0.85</v>
      </c>
      <c r="AH119" s="90">
        <v>0.85</v>
      </c>
      <c r="AI119" s="90">
        <v>0.85</v>
      </c>
      <c r="AJ119" s="90">
        <v>0.85</v>
      </c>
    </row>
    <row r="120" spans="2:36" x14ac:dyDescent="0.25">
      <c r="B120" s="205"/>
      <c r="D120" s="201"/>
      <c r="E120" s="92" t="s">
        <v>94</v>
      </c>
      <c r="F120" s="91" t="s">
        <v>176</v>
      </c>
      <c r="G120" s="90">
        <v>0.85</v>
      </c>
      <c r="H120" s="90">
        <v>0.85</v>
      </c>
      <c r="I120" s="90">
        <v>0.85</v>
      </c>
      <c r="J120" s="90">
        <v>0.85</v>
      </c>
      <c r="K120" s="90">
        <v>0.85</v>
      </c>
      <c r="L120" s="90">
        <v>0.85</v>
      </c>
      <c r="M120" s="90">
        <v>0.85</v>
      </c>
      <c r="N120" s="90">
        <v>0.85</v>
      </c>
      <c r="O120" s="90">
        <v>0.85</v>
      </c>
      <c r="P120" s="90">
        <v>0.85</v>
      </c>
      <c r="Q120" s="90">
        <v>0.85</v>
      </c>
      <c r="R120" s="90">
        <v>0.85</v>
      </c>
      <c r="S120" s="90">
        <v>0.85</v>
      </c>
      <c r="T120" s="90">
        <v>0.85</v>
      </c>
      <c r="U120" s="90">
        <v>0.85</v>
      </c>
      <c r="V120" s="90">
        <v>0.85</v>
      </c>
      <c r="W120" s="90">
        <v>0.85</v>
      </c>
      <c r="X120" s="90">
        <v>0.85</v>
      </c>
      <c r="Y120" s="90">
        <v>0.85</v>
      </c>
      <c r="Z120" s="90">
        <v>0.85</v>
      </c>
      <c r="AA120" s="90">
        <v>0.85</v>
      </c>
      <c r="AB120" s="90">
        <v>0.85</v>
      </c>
      <c r="AC120" s="90">
        <v>0.85</v>
      </c>
      <c r="AD120" s="90">
        <v>0.85</v>
      </c>
      <c r="AE120" s="90">
        <v>0.85</v>
      </c>
      <c r="AF120" s="90">
        <v>0.85</v>
      </c>
      <c r="AG120" s="90">
        <v>0.85</v>
      </c>
      <c r="AH120" s="90">
        <v>0.85</v>
      </c>
      <c r="AI120" s="90">
        <v>0.85</v>
      </c>
      <c r="AJ120" s="90">
        <v>0.85</v>
      </c>
    </row>
    <row r="121" spans="2:36" x14ac:dyDescent="0.25">
      <c r="B121" s="205"/>
      <c r="D121" s="201"/>
      <c r="E121" s="92" t="s">
        <v>94</v>
      </c>
      <c r="F121" s="91" t="s">
        <v>143</v>
      </c>
      <c r="G121" s="90">
        <v>0.85</v>
      </c>
      <c r="H121" s="90">
        <v>0.85</v>
      </c>
      <c r="I121" s="90">
        <v>0.85</v>
      </c>
      <c r="J121" s="90">
        <v>0.85</v>
      </c>
      <c r="K121" s="90">
        <v>0.85</v>
      </c>
      <c r="L121" s="90">
        <v>0.85</v>
      </c>
      <c r="M121" s="90">
        <v>0.85</v>
      </c>
      <c r="N121" s="90">
        <v>0.85</v>
      </c>
      <c r="O121" s="90">
        <v>0.85</v>
      </c>
      <c r="P121" s="90">
        <v>0.85</v>
      </c>
      <c r="Q121" s="90">
        <v>0.85</v>
      </c>
      <c r="R121" s="90">
        <v>0.85</v>
      </c>
      <c r="S121" s="90">
        <v>0.85</v>
      </c>
      <c r="T121" s="90">
        <v>0.85</v>
      </c>
      <c r="U121" s="90">
        <v>0.85</v>
      </c>
      <c r="V121" s="90">
        <v>0.85</v>
      </c>
      <c r="W121" s="90">
        <v>0.85</v>
      </c>
      <c r="X121" s="90">
        <v>0.85</v>
      </c>
      <c r="Y121" s="90">
        <v>0.85</v>
      </c>
      <c r="Z121" s="90">
        <v>0.85</v>
      </c>
      <c r="AA121" s="90">
        <v>0.85</v>
      </c>
      <c r="AB121" s="90">
        <v>0.85</v>
      </c>
      <c r="AC121" s="90">
        <v>0.85</v>
      </c>
      <c r="AD121" s="90">
        <v>0.85</v>
      </c>
      <c r="AE121" s="90">
        <v>0.85</v>
      </c>
      <c r="AF121" s="90">
        <v>0.85</v>
      </c>
      <c r="AG121" s="90">
        <v>0.85</v>
      </c>
      <c r="AH121" s="90">
        <v>0.85</v>
      </c>
      <c r="AI121" s="90">
        <v>0.85</v>
      </c>
      <c r="AJ121" s="90">
        <v>0.85</v>
      </c>
    </row>
    <row r="122" spans="2:36" x14ac:dyDescent="0.25">
      <c r="B122" s="205"/>
      <c r="D122" s="201"/>
      <c r="E122" s="92" t="s">
        <v>219</v>
      </c>
      <c r="F122" s="91" t="s">
        <v>177</v>
      </c>
      <c r="G122" s="90">
        <v>0.85</v>
      </c>
      <c r="H122" s="90">
        <v>0.85</v>
      </c>
      <c r="I122" s="90">
        <v>0.85</v>
      </c>
      <c r="J122" s="90">
        <v>0.85</v>
      </c>
      <c r="K122" s="90">
        <v>0.85</v>
      </c>
      <c r="L122" s="90">
        <v>0.85</v>
      </c>
      <c r="M122" s="90">
        <v>0.85</v>
      </c>
      <c r="N122" s="90">
        <v>0.85</v>
      </c>
      <c r="O122" s="90">
        <v>0.85</v>
      </c>
      <c r="P122" s="90">
        <v>0.85</v>
      </c>
      <c r="Q122" s="90">
        <v>0.85</v>
      </c>
      <c r="R122" s="90">
        <v>0.85</v>
      </c>
      <c r="S122" s="90">
        <v>0.85</v>
      </c>
      <c r="T122" s="90">
        <v>0.85</v>
      </c>
      <c r="U122" s="90">
        <v>0.85</v>
      </c>
      <c r="V122" s="90">
        <v>0.85</v>
      </c>
      <c r="W122" s="90">
        <v>0.85</v>
      </c>
      <c r="X122" s="90">
        <v>0.85</v>
      </c>
      <c r="Y122" s="90">
        <v>0.85</v>
      </c>
      <c r="Z122" s="90">
        <v>0.85</v>
      </c>
      <c r="AA122" s="90">
        <v>0.85</v>
      </c>
      <c r="AB122" s="90">
        <v>0.85</v>
      </c>
      <c r="AC122" s="90">
        <v>0.85</v>
      </c>
      <c r="AD122" s="90">
        <v>0.85</v>
      </c>
      <c r="AE122" s="90">
        <v>0.85</v>
      </c>
      <c r="AF122" s="90">
        <v>0.85</v>
      </c>
      <c r="AG122" s="90">
        <v>0.85</v>
      </c>
      <c r="AH122" s="90">
        <v>0.85</v>
      </c>
      <c r="AI122" s="90">
        <v>0.85</v>
      </c>
      <c r="AJ122" s="90">
        <v>0.85</v>
      </c>
    </row>
    <row r="123" spans="2:36" x14ac:dyDescent="0.25">
      <c r="B123" s="205"/>
      <c r="D123" s="201"/>
      <c r="E123" s="92" t="s">
        <v>219</v>
      </c>
      <c r="F123" s="91" t="s">
        <v>176</v>
      </c>
      <c r="G123" s="90">
        <v>0.85</v>
      </c>
      <c r="H123" s="90">
        <v>0.85</v>
      </c>
      <c r="I123" s="90">
        <v>0.85</v>
      </c>
      <c r="J123" s="90">
        <v>0.85</v>
      </c>
      <c r="K123" s="90">
        <v>0.85</v>
      </c>
      <c r="L123" s="90">
        <v>0.85</v>
      </c>
      <c r="M123" s="90">
        <v>0.85</v>
      </c>
      <c r="N123" s="90">
        <v>0.85</v>
      </c>
      <c r="O123" s="90">
        <v>0.85</v>
      </c>
      <c r="P123" s="90">
        <v>0.85</v>
      </c>
      <c r="Q123" s="90">
        <v>0.85</v>
      </c>
      <c r="R123" s="90">
        <v>0.85</v>
      </c>
      <c r="S123" s="90">
        <v>0.85</v>
      </c>
      <c r="T123" s="90">
        <v>0.85</v>
      </c>
      <c r="U123" s="90">
        <v>0.85</v>
      </c>
      <c r="V123" s="90">
        <v>0.85</v>
      </c>
      <c r="W123" s="90">
        <v>0.85</v>
      </c>
      <c r="X123" s="90">
        <v>0.85</v>
      </c>
      <c r="Y123" s="90">
        <v>0.85</v>
      </c>
      <c r="Z123" s="90">
        <v>0.85</v>
      </c>
      <c r="AA123" s="90">
        <v>0.85</v>
      </c>
      <c r="AB123" s="90">
        <v>0.85</v>
      </c>
      <c r="AC123" s="90">
        <v>0.85</v>
      </c>
      <c r="AD123" s="90">
        <v>0.85</v>
      </c>
      <c r="AE123" s="90">
        <v>0.85</v>
      </c>
      <c r="AF123" s="90">
        <v>0.85</v>
      </c>
      <c r="AG123" s="90">
        <v>0.85</v>
      </c>
      <c r="AH123" s="90">
        <v>0.85</v>
      </c>
      <c r="AI123" s="90">
        <v>0.85</v>
      </c>
      <c r="AJ123" s="90">
        <v>0.85</v>
      </c>
    </row>
    <row r="124" spans="2:36" x14ac:dyDescent="0.25">
      <c r="B124" s="205"/>
      <c r="D124" s="201"/>
      <c r="E124" s="92" t="s">
        <v>219</v>
      </c>
      <c r="F124" s="91" t="s">
        <v>143</v>
      </c>
      <c r="G124" s="90">
        <v>0.85</v>
      </c>
      <c r="H124" s="90">
        <v>0.85</v>
      </c>
      <c r="I124" s="90">
        <v>0.85</v>
      </c>
      <c r="J124" s="90">
        <v>0.85</v>
      </c>
      <c r="K124" s="90">
        <v>0.85</v>
      </c>
      <c r="L124" s="90">
        <v>0.85</v>
      </c>
      <c r="M124" s="90">
        <v>0.85</v>
      </c>
      <c r="N124" s="90">
        <v>0.85</v>
      </c>
      <c r="O124" s="90">
        <v>0.85</v>
      </c>
      <c r="P124" s="90">
        <v>0.85</v>
      </c>
      <c r="Q124" s="90">
        <v>0.85</v>
      </c>
      <c r="R124" s="90">
        <v>0.85</v>
      </c>
      <c r="S124" s="90">
        <v>0.85</v>
      </c>
      <c r="T124" s="90">
        <v>0.85</v>
      </c>
      <c r="U124" s="90">
        <v>0.85</v>
      </c>
      <c r="V124" s="90">
        <v>0.85</v>
      </c>
      <c r="W124" s="90">
        <v>0.85</v>
      </c>
      <c r="X124" s="90">
        <v>0.85</v>
      </c>
      <c r="Y124" s="90">
        <v>0.85</v>
      </c>
      <c r="Z124" s="90">
        <v>0.85</v>
      </c>
      <c r="AA124" s="90">
        <v>0.85</v>
      </c>
      <c r="AB124" s="90">
        <v>0.85</v>
      </c>
      <c r="AC124" s="90">
        <v>0.85</v>
      </c>
      <c r="AD124" s="90">
        <v>0.85</v>
      </c>
      <c r="AE124" s="90">
        <v>0.85</v>
      </c>
      <c r="AF124" s="90">
        <v>0.85</v>
      </c>
      <c r="AG124" s="90">
        <v>0.85</v>
      </c>
      <c r="AH124" s="90">
        <v>0.85</v>
      </c>
      <c r="AI124" s="90">
        <v>0.85</v>
      </c>
      <c r="AJ124" s="90">
        <v>0.85</v>
      </c>
    </row>
    <row r="125" spans="2:36" x14ac:dyDescent="0.25">
      <c r="B125" s="205"/>
      <c r="D125" s="201"/>
      <c r="E125" s="92" t="s">
        <v>218</v>
      </c>
      <c r="F125" s="91" t="s">
        <v>177</v>
      </c>
      <c r="G125" s="90">
        <v>0.85</v>
      </c>
      <c r="H125" s="90">
        <v>0.85</v>
      </c>
      <c r="I125" s="90">
        <v>0.85</v>
      </c>
      <c r="J125" s="90">
        <v>0.85</v>
      </c>
      <c r="K125" s="90">
        <v>0.85</v>
      </c>
      <c r="L125" s="90">
        <v>0.85</v>
      </c>
      <c r="M125" s="90">
        <v>0.85</v>
      </c>
      <c r="N125" s="90">
        <v>0.85</v>
      </c>
      <c r="O125" s="90">
        <v>0.85</v>
      </c>
      <c r="P125" s="90">
        <v>0.85</v>
      </c>
      <c r="Q125" s="90">
        <v>0.85</v>
      </c>
      <c r="R125" s="90">
        <v>0.85</v>
      </c>
      <c r="S125" s="90">
        <v>0.85</v>
      </c>
      <c r="T125" s="90">
        <v>0.85</v>
      </c>
      <c r="U125" s="90">
        <v>0.85</v>
      </c>
      <c r="V125" s="90">
        <v>0.85</v>
      </c>
      <c r="W125" s="90">
        <v>0.85</v>
      </c>
      <c r="X125" s="90">
        <v>0.85</v>
      </c>
      <c r="Y125" s="90">
        <v>0.85</v>
      </c>
      <c r="Z125" s="90">
        <v>0.85</v>
      </c>
      <c r="AA125" s="90">
        <v>0.85</v>
      </c>
      <c r="AB125" s="90">
        <v>0.85</v>
      </c>
      <c r="AC125" s="90">
        <v>0.85</v>
      </c>
      <c r="AD125" s="90">
        <v>0.85</v>
      </c>
      <c r="AE125" s="90">
        <v>0.85</v>
      </c>
      <c r="AF125" s="90">
        <v>0.85</v>
      </c>
      <c r="AG125" s="90">
        <v>0.85</v>
      </c>
      <c r="AH125" s="90">
        <v>0.85</v>
      </c>
      <c r="AI125" s="90">
        <v>0.85</v>
      </c>
      <c r="AJ125" s="90">
        <v>0.85</v>
      </c>
    </row>
    <row r="126" spans="2:36" x14ac:dyDescent="0.25">
      <c r="B126" s="205"/>
      <c r="D126" s="201"/>
      <c r="E126" s="92" t="s">
        <v>218</v>
      </c>
      <c r="F126" s="91" t="s">
        <v>176</v>
      </c>
      <c r="G126" s="90">
        <v>0.85</v>
      </c>
      <c r="H126" s="90">
        <v>0.85</v>
      </c>
      <c r="I126" s="90">
        <v>0.85</v>
      </c>
      <c r="J126" s="90">
        <v>0.85</v>
      </c>
      <c r="K126" s="90">
        <v>0.85</v>
      </c>
      <c r="L126" s="90">
        <v>0.85</v>
      </c>
      <c r="M126" s="90">
        <v>0.85</v>
      </c>
      <c r="N126" s="90">
        <v>0.85</v>
      </c>
      <c r="O126" s="90">
        <v>0.85</v>
      </c>
      <c r="P126" s="90">
        <v>0.85</v>
      </c>
      <c r="Q126" s="90">
        <v>0.85</v>
      </c>
      <c r="R126" s="90">
        <v>0.85</v>
      </c>
      <c r="S126" s="90">
        <v>0.85</v>
      </c>
      <c r="T126" s="90">
        <v>0.85</v>
      </c>
      <c r="U126" s="90">
        <v>0.85</v>
      </c>
      <c r="V126" s="90">
        <v>0.85</v>
      </c>
      <c r="W126" s="90">
        <v>0.85</v>
      </c>
      <c r="X126" s="90">
        <v>0.85</v>
      </c>
      <c r="Y126" s="90">
        <v>0.85</v>
      </c>
      <c r="Z126" s="90">
        <v>0.85</v>
      </c>
      <c r="AA126" s="90">
        <v>0.85</v>
      </c>
      <c r="AB126" s="90">
        <v>0.85</v>
      </c>
      <c r="AC126" s="90">
        <v>0.85</v>
      </c>
      <c r="AD126" s="90">
        <v>0.85</v>
      </c>
      <c r="AE126" s="90">
        <v>0.85</v>
      </c>
      <c r="AF126" s="90">
        <v>0.85</v>
      </c>
      <c r="AG126" s="90">
        <v>0.85</v>
      </c>
      <c r="AH126" s="90">
        <v>0.85</v>
      </c>
      <c r="AI126" s="90">
        <v>0.85</v>
      </c>
      <c r="AJ126" s="90">
        <v>0.85</v>
      </c>
    </row>
    <row r="127" spans="2:36" x14ac:dyDescent="0.25">
      <c r="B127" s="205"/>
      <c r="D127" s="201"/>
      <c r="E127" s="92" t="s">
        <v>218</v>
      </c>
      <c r="F127" s="91" t="s">
        <v>143</v>
      </c>
      <c r="G127" s="90">
        <v>0.85</v>
      </c>
      <c r="H127" s="90">
        <v>0.85</v>
      </c>
      <c r="I127" s="90">
        <v>0.85</v>
      </c>
      <c r="J127" s="90">
        <v>0.85</v>
      </c>
      <c r="K127" s="90">
        <v>0.85</v>
      </c>
      <c r="L127" s="90">
        <v>0.85</v>
      </c>
      <c r="M127" s="90">
        <v>0.85</v>
      </c>
      <c r="N127" s="90">
        <v>0.85</v>
      </c>
      <c r="O127" s="90">
        <v>0.85</v>
      </c>
      <c r="P127" s="90">
        <v>0.85</v>
      </c>
      <c r="Q127" s="90">
        <v>0.85</v>
      </c>
      <c r="R127" s="90">
        <v>0.85</v>
      </c>
      <c r="S127" s="90">
        <v>0.85</v>
      </c>
      <c r="T127" s="90">
        <v>0.85</v>
      </c>
      <c r="U127" s="90">
        <v>0.85</v>
      </c>
      <c r="V127" s="90">
        <v>0.85</v>
      </c>
      <c r="W127" s="90">
        <v>0.85</v>
      </c>
      <c r="X127" s="90">
        <v>0.85</v>
      </c>
      <c r="Y127" s="90">
        <v>0.85</v>
      </c>
      <c r="Z127" s="90">
        <v>0.85</v>
      </c>
      <c r="AA127" s="90">
        <v>0.85</v>
      </c>
      <c r="AB127" s="90">
        <v>0.85</v>
      </c>
      <c r="AC127" s="90">
        <v>0.85</v>
      </c>
      <c r="AD127" s="90">
        <v>0.85</v>
      </c>
      <c r="AE127" s="90">
        <v>0.85</v>
      </c>
      <c r="AF127" s="90">
        <v>0.85</v>
      </c>
      <c r="AG127" s="90">
        <v>0.85</v>
      </c>
      <c r="AH127" s="90">
        <v>0.85</v>
      </c>
      <c r="AI127" s="90">
        <v>0.85</v>
      </c>
      <c r="AJ127" s="90">
        <v>0.85</v>
      </c>
    </row>
    <row r="128" spans="2:36" x14ac:dyDescent="0.25">
      <c r="B128" s="205"/>
    </row>
    <row r="129" spans="1:36" x14ac:dyDescent="0.25">
      <c r="B129" s="205"/>
      <c r="G129" s="1">
        <v>2021</v>
      </c>
      <c r="H129" s="1">
        <v>2022</v>
      </c>
      <c r="I129" s="1">
        <v>2023</v>
      </c>
      <c r="J129" s="1">
        <v>2024</v>
      </c>
      <c r="K129" s="1">
        <v>2025</v>
      </c>
      <c r="L129" s="1">
        <v>2026</v>
      </c>
      <c r="M129" s="1">
        <v>2027</v>
      </c>
      <c r="N129" s="1">
        <v>2028</v>
      </c>
      <c r="O129" s="1">
        <v>2029</v>
      </c>
      <c r="P129" s="1">
        <v>2030</v>
      </c>
      <c r="Q129" s="1">
        <v>2031</v>
      </c>
      <c r="R129" s="1">
        <v>2032</v>
      </c>
      <c r="S129" s="1">
        <v>2033</v>
      </c>
      <c r="T129" s="1">
        <v>2034</v>
      </c>
      <c r="U129" s="1">
        <v>2035</v>
      </c>
      <c r="V129" s="1">
        <v>2036</v>
      </c>
      <c r="W129" s="1">
        <v>2037</v>
      </c>
      <c r="X129" s="1">
        <v>2038</v>
      </c>
      <c r="Y129" s="1">
        <v>2039</v>
      </c>
      <c r="Z129" s="1">
        <v>2040</v>
      </c>
      <c r="AA129" s="1">
        <v>2041</v>
      </c>
      <c r="AB129" s="1">
        <v>2042</v>
      </c>
      <c r="AC129" s="1">
        <v>2043</v>
      </c>
      <c r="AD129" s="1">
        <v>2044</v>
      </c>
      <c r="AE129" s="1">
        <v>2045</v>
      </c>
      <c r="AF129" s="1">
        <v>2046</v>
      </c>
      <c r="AG129" s="1">
        <v>2047</v>
      </c>
      <c r="AH129" s="1">
        <v>2048</v>
      </c>
      <c r="AI129" s="1">
        <v>2049</v>
      </c>
      <c r="AJ129" s="1">
        <v>2050</v>
      </c>
    </row>
    <row r="130" spans="1:36" x14ac:dyDescent="0.25">
      <c r="A130" s="401" t="str">
        <f t="shared" ref="A130:A144" si="2">$D$130&amp;"_"&amp;E130&amp;"_"&amp;F130</f>
        <v>Capacity Factor (%)_Commercial Battery Storage 1Hr_Advanced</v>
      </c>
      <c r="B130" s="205"/>
      <c r="D130" s="199" t="s">
        <v>181</v>
      </c>
      <c r="E130" s="92" t="s">
        <v>221</v>
      </c>
      <c r="F130" s="91" t="s">
        <v>177</v>
      </c>
      <c r="G130" s="90">
        <v>8.3000000000000004E-2</v>
      </c>
      <c r="H130" s="90">
        <v>8.3000000000000004E-2</v>
      </c>
      <c r="I130" s="90">
        <v>8.3000000000000004E-2</v>
      </c>
      <c r="J130" s="90">
        <v>8.3000000000000004E-2</v>
      </c>
      <c r="K130" s="90">
        <v>8.3000000000000004E-2</v>
      </c>
      <c r="L130" s="90">
        <v>8.3000000000000004E-2</v>
      </c>
      <c r="M130" s="90">
        <v>8.3000000000000004E-2</v>
      </c>
      <c r="N130" s="90">
        <v>8.3000000000000004E-2</v>
      </c>
      <c r="O130" s="90">
        <v>8.3000000000000004E-2</v>
      </c>
      <c r="P130" s="90">
        <v>8.3000000000000004E-2</v>
      </c>
      <c r="Q130" s="90">
        <v>8.3000000000000004E-2</v>
      </c>
      <c r="R130" s="90">
        <v>8.3000000000000004E-2</v>
      </c>
      <c r="S130" s="90">
        <v>8.3000000000000004E-2</v>
      </c>
      <c r="T130" s="90">
        <v>8.3000000000000004E-2</v>
      </c>
      <c r="U130" s="90">
        <v>8.3000000000000004E-2</v>
      </c>
      <c r="V130" s="90">
        <v>8.3000000000000004E-2</v>
      </c>
      <c r="W130" s="90">
        <v>8.3000000000000004E-2</v>
      </c>
      <c r="X130" s="90">
        <v>8.3000000000000004E-2</v>
      </c>
      <c r="Y130" s="90">
        <v>8.3000000000000004E-2</v>
      </c>
      <c r="Z130" s="90">
        <v>8.3000000000000004E-2</v>
      </c>
      <c r="AA130" s="90">
        <v>8.3000000000000004E-2</v>
      </c>
      <c r="AB130" s="90">
        <v>8.3000000000000004E-2</v>
      </c>
      <c r="AC130" s="90">
        <v>8.3000000000000004E-2</v>
      </c>
      <c r="AD130" s="90">
        <v>8.3000000000000004E-2</v>
      </c>
      <c r="AE130" s="90">
        <v>8.3000000000000004E-2</v>
      </c>
      <c r="AF130" s="90">
        <v>8.3000000000000004E-2</v>
      </c>
      <c r="AG130" s="90">
        <v>8.3000000000000004E-2</v>
      </c>
      <c r="AH130" s="90">
        <v>8.3000000000000004E-2</v>
      </c>
      <c r="AI130" s="90">
        <v>8.3000000000000004E-2</v>
      </c>
      <c r="AJ130" s="90">
        <v>8.3000000000000004E-2</v>
      </c>
    </row>
    <row r="131" spans="1:36" x14ac:dyDescent="0.25">
      <c r="A131" s="401" t="str">
        <f t="shared" si="2"/>
        <v>Capacity Factor (%)_Commercial Battery Storage 1Hr_Moderate</v>
      </c>
      <c r="B131" s="205"/>
      <c r="D131" s="200"/>
      <c r="E131" s="95" t="s">
        <v>221</v>
      </c>
      <c r="F131" s="91" t="s">
        <v>176</v>
      </c>
      <c r="G131" s="90">
        <v>8.3000000000000004E-2</v>
      </c>
      <c r="H131" s="90">
        <v>8.3000000000000004E-2</v>
      </c>
      <c r="I131" s="90">
        <v>8.3000000000000004E-2</v>
      </c>
      <c r="J131" s="90">
        <v>8.3000000000000004E-2</v>
      </c>
      <c r="K131" s="90">
        <v>8.3000000000000004E-2</v>
      </c>
      <c r="L131" s="90">
        <v>8.3000000000000004E-2</v>
      </c>
      <c r="M131" s="90">
        <v>8.3000000000000004E-2</v>
      </c>
      <c r="N131" s="90">
        <v>8.3000000000000004E-2</v>
      </c>
      <c r="O131" s="90">
        <v>8.3000000000000004E-2</v>
      </c>
      <c r="P131" s="90">
        <v>8.3000000000000004E-2</v>
      </c>
      <c r="Q131" s="90">
        <v>8.3000000000000004E-2</v>
      </c>
      <c r="R131" s="90">
        <v>8.3000000000000004E-2</v>
      </c>
      <c r="S131" s="90">
        <v>8.3000000000000004E-2</v>
      </c>
      <c r="T131" s="90">
        <v>8.3000000000000004E-2</v>
      </c>
      <c r="U131" s="90">
        <v>8.3000000000000004E-2</v>
      </c>
      <c r="V131" s="90">
        <v>8.3000000000000004E-2</v>
      </c>
      <c r="W131" s="90">
        <v>8.3000000000000004E-2</v>
      </c>
      <c r="X131" s="90">
        <v>8.3000000000000004E-2</v>
      </c>
      <c r="Y131" s="90">
        <v>8.3000000000000004E-2</v>
      </c>
      <c r="Z131" s="90">
        <v>8.3000000000000004E-2</v>
      </c>
      <c r="AA131" s="90">
        <v>8.3000000000000004E-2</v>
      </c>
      <c r="AB131" s="90">
        <v>8.3000000000000004E-2</v>
      </c>
      <c r="AC131" s="90">
        <v>8.3000000000000004E-2</v>
      </c>
      <c r="AD131" s="90">
        <v>8.3000000000000004E-2</v>
      </c>
      <c r="AE131" s="90">
        <v>8.3000000000000004E-2</v>
      </c>
      <c r="AF131" s="90">
        <v>8.3000000000000004E-2</v>
      </c>
      <c r="AG131" s="90">
        <v>8.3000000000000004E-2</v>
      </c>
      <c r="AH131" s="90">
        <v>8.3000000000000004E-2</v>
      </c>
      <c r="AI131" s="90">
        <v>8.3000000000000004E-2</v>
      </c>
      <c r="AJ131" s="90">
        <v>8.3000000000000004E-2</v>
      </c>
    </row>
    <row r="132" spans="1:36" x14ac:dyDescent="0.25">
      <c r="A132" s="401" t="str">
        <f t="shared" si="2"/>
        <v>Capacity Factor (%)_Commercial Battery Storage 1Hr_Conservative</v>
      </c>
      <c r="B132" s="205"/>
      <c r="D132" s="200"/>
      <c r="E132" s="94" t="s">
        <v>221</v>
      </c>
      <c r="F132" s="91" t="s">
        <v>143</v>
      </c>
      <c r="G132" s="90">
        <v>8.3000000000000004E-2</v>
      </c>
      <c r="H132" s="90">
        <v>8.3000000000000004E-2</v>
      </c>
      <c r="I132" s="90">
        <v>8.3000000000000004E-2</v>
      </c>
      <c r="J132" s="90">
        <v>8.3000000000000004E-2</v>
      </c>
      <c r="K132" s="90">
        <v>8.3000000000000004E-2</v>
      </c>
      <c r="L132" s="90">
        <v>8.3000000000000004E-2</v>
      </c>
      <c r="M132" s="90">
        <v>8.3000000000000004E-2</v>
      </c>
      <c r="N132" s="90">
        <v>8.3000000000000004E-2</v>
      </c>
      <c r="O132" s="90">
        <v>8.3000000000000004E-2</v>
      </c>
      <c r="P132" s="90">
        <v>8.3000000000000004E-2</v>
      </c>
      <c r="Q132" s="90">
        <v>8.3000000000000004E-2</v>
      </c>
      <c r="R132" s="90">
        <v>8.3000000000000004E-2</v>
      </c>
      <c r="S132" s="90">
        <v>8.3000000000000004E-2</v>
      </c>
      <c r="T132" s="90">
        <v>8.3000000000000004E-2</v>
      </c>
      <c r="U132" s="90">
        <v>8.3000000000000004E-2</v>
      </c>
      <c r="V132" s="90">
        <v>8.3000000000000004E-2</v>
      </c>
      <c r="W132" s="90">
        <v>8.3000000000000004E-2</v>
      </c>
      <c r="X132" s="90">
        <v>8.3000000000000004E-2</v>
      </c>
      <c r="Y132" s="90">
        <v>8.3000000000000004E-2</v>
      </c>
      <c r="Z132" s="90">
        <v>8.3000000000000004E-2</v>
      </c>
      <c r="AA132" s="90">
        <v>8.3000000000000004E-2</v>
      </c>
      <c r="AB132" s="90">
        <v>8.3000000000000004E-2</v>
      </c>
      <c r="AC132" s="90">
        <v>8.3000000000000004E-2</v>
      </c>
      <c r="AD132" s="90">
        <v>8.3000000000000004E-2</v>
      </c>
      <c r="AE132" s="90">
        <v>8.3000000000000004E-2</v>
      </c>
      <c r="AF132" s="90">
        <v>8.3000000000000004E-2</v>
      </c>
      <c r="AG132" s="90">
        <v>8.3000000000000004E-2</v>
      </c>
      <c r="AH132" s="90">
        <v>8.3000000000000004E-2</v>
      </c>
      <c r="AI132" s="90">
        <v>8.3000000000000004E-2</v>
      </c>
      <c r="AJ132" s="90">
        <v>8.3000000000000004E-2</v>
      </c>
    </row>
    <row r="133" spans="1:36" x14ac:dyDescent="0.25">
      <c r="A133" s="401" t="str">
        <f t="shared" si="2"/>
        <v>Capacity Factor (%)_Commercial Battery Storage 2Hr_Advanced</v>
      </c>
      <c r="B133" s="205"/>
      <c r="D133" s="201"/>
      <c r="E133" s="92" t="s">
        <v>220</v>
      </c>
      <c r="F133" s="91" t="s">
        <v>177</v>
      </c>
      <c r="G133" s="90">
        <v>0.16699999999999998</v>
      </c>
      <c r="H133" s="90">
        <v>0.16699999999999998</v>
      </c>
      <c r="I133" s="90">
        <v>0.16699999999999998</v>
      </c>
      <c r="J133" s="90">
        <v>0.16699999999999998</v>
      </c>
      <c r="K133" s="90">
        <v>0.16699999999999998</v>
      </c>
      <c r="L133" s="90">
        <v>0.16699999999999998</v>
      </c>
      <c r="M133" s="90">
        <v>0.16699999999999998</v>
      </c>
      <c r="N133" s="90">
        <v>0.16699999999999998</v>
      </c>
      <c r="O133" s="90">
        <v>0.16699999999999998</v>
      </c>
      <c r="P133" s="90">
        <v>0.16699999999999998</v>
      </c>
      <c r="Q133" s="90">
        <v>0.16699999999999998</v>
      </c>
      <c r="R133" s="90">
        <v>0.16699999999999998</v>
      </c>
      <c r="S133" s="90">
        <v>0.16699999999999998</v>
      </c>
      <c r="T133" s="90">
        <v>0.16699999999999998</v>
      </c>
      <c r="U133" s="90">
        <v>0.16699999999999998</v>
      </c>
      <c r="V133" s="90">
        <v>0.16699999999999998</v>
      </c>
      <c r="W133" s="90">
        <v>0.16699999999999998</v>
      </c>
      <c r="X133" s="90">
        <v>0.16699999999999998</v>
      </c>
      <c r="Y133" s="90">
        <v>0.16699999999999998</v>
      </c>
      <c r="Z133" s="90">
        <v>0.16699999999999998</v>
      </c>
      <c r="AA133" s="90">
        <v>0.16699999999999998</v>
      </c>
      <c r="AB133" s="90">
        <v>0.16699999999999998</v>
      </c>
      <c r="AC133" s="90">
        <v>0.16699999999999998</v>
      </c>
      <c r="AD133" s="90">
        <v>0.16699999999999998</v>
      </c>
      <c r="AE133" s="90">
        <v>0.16699999999999998</v>
      </c>
      <c r="AF133" s="90">
        <v>0.16699999999999998</v>
      </c>
      <c r="AG133" s="90">
        <v>0.16699999999999998</v>
      </c>
      <c r="AH133" s="90">
        <v>0.16699999999999998</v>
      </c>
      <c r="AI133" s="90">
        <v>0.16699999999999998</v>
      </c>
      <c r="AJ133" s="90">
        <v>0.16699999999999998</v>
      </c>
    </row>
    <row r="134" spans="1:36" x14ac:dyDescent="0.25">
      <c r="A134" s="401" t="str">
        <f t="shared" si="2"/>
        <v>Capacity Factor (%)_Commercial Battery Storage 2Hr_Moderate</v>
      </c>
      <c r="B134" s="205"/>
      <c r="D134" s="201"/>
      <c r="E134" s="92" t="s">
        <v>220</v>
      </c>
      <c r="F134" s="91" t="s">
        <v>176</v>
      </c>
      <c r="G134" s="90">
        <v>0.16699999999999998</v>
      </c>
      <c r="H134" s="90">
        <v>0.16699999999999998</v>
      </c>
      <c r="I134" s="90">
        <v>0.16699999999999998</v>
      </c>
      <c r="J134" s="90">
        <v>0.16699999999999998</v>
      </c>
      <c r="K134" s="90">
        <v>0.16699999999999998</v>
      </c>
      <c r="L134" s="90">
        <v>0.16699999999999998</v>
      </c>
      <c r="M134" s="90">
        <v>0.16699999999999998</v>
      </c>
      <c r="N134" s="90">
        <v>0.16699999999999998</v>
      </c>
      <c r="O134" s="90">
        <v>0.16699999999999998</v>
      </c>
      <c r="P134" s="90">
        <v>0.16699999999999998</v>
      </c>
      <c r="Q134" s="90">
        <v>0.16699999999999998</v>
      </c>
      <c r="R134" s="90">
        <v>0.16699999999999998</v>
      </c>
      <c r="S134" s="90">
        <v>0.16699999999999998</v>
      </c>
      <c r="T134" s="90">
        <v>0.16699999999999998</v>
      </c>
      <c r="U134" s="90">
        <v>0.16699999999999998</v>
      </c>
      <c r="V134" s="90">
        <v>0.16699999999999998</v>
      </c>
      <c r="W134" s="90">
        <v>0.16699999999999998</v>
      </c>
      <c r="X134" s="90">
        <v>0.16699999999999998</v>
      </c>
      <c r="Y134" s="90">
        <v>0.16699999999999998</v>
      </c>
      <c r="Z134" s="90">
        <v>0.16699999999999998</v>
      </c>
      <c r="AA134" s="90">
        <v>0.16699999999999998</v>
      </c>
      <c r="AB134" s="90">
        <v>0.16699999999999998</v>
      </c>
      <c r="AC134" s="90">
        <v>0.16699999999999998</v>
      </c>
      <c r="AD134" s="90">
        <v>0.16699999999999998</v>
      </c>
      <c r="AE134" s="90">
        <v>0.16699999999999998</v>
      </c>
      <c r="AF134" s="90">
        <v>0.16699999999999998</v>
      </c>
      <c r="AG134" s="90">
        <v>0.16699999999999998</v>
      </c>
      <c r="AH134" s="90">
        <v>0.16699999999999998</v>
      </c>
      <c r="AI134" s="90">
        <v>0.16699999999999998</v>
      </c>
      <c r="AJ134" s="90">
        <v>0.16699999999999998</v>
      </c>
    </row>
    <row r="135" spans="1:36" x14ac:dyDescent="0.25">
      <c r="A135" s="401" t="str">
        <f t="shared" si="2"/>
        <v>Capacity Factor (%)_Commercial Battery Storage 2Hr_Conservative</v>
      </c>
      <c r="B135" s="205"/>
      <c r="D135" s="201"/>
      <c r="E135" s="92" t="s">
        <v>220</v>
      </c>
      <c r="F135" s="91" t="s">
        <v>143</v>
      </c>
      <c r="G135" s="90">
        <v>0.16699999999999998</v>
      </c>
      <c r="H135" s="90">
        <v>0.16699999999999998</v>
      </c>
      <c r="I135" s="90">
        <v>0.16699999999999998</v>
      </c>
      <c r="J135" s="90">
        <v>0.16699999999999998</v>
      </c>
      <c r="K135" s="90">
        <v>0.16699999999999998</v>
      </c>
      <c r="L135" s="90">
        <v>0.16699999999999998</v>
      </c>
      <c r="M135" s="90">
        <v>0.16699999999999998</v>
      </c>
      <c r="N135" s="90">
        <v>0.16699999999999998</v>
      </c>
      <c r="O135" s="90">
        <v>0.16699999999999998</v>
      </c>
      <c r="P135" s="90">
        <v>0.16699999999999998</v>
      </c>
      <c r="Q135" s="90">
        <v>0.16699999999999998</v>
      </c>
      <c r="R135" s="90">
        <v>0.16699999999999998</v>
      </c>
      <c r="S135" s="90">
        <v>0.16699999999999998</v>
      </c>
      <c r="T135" s="90">
        <v>0.16699999999999998</v>
      </c>
      <c r="U135" s="90">
        <v>0.16699999999999998</v>
      </c>
      <c r="V135" s="90">
        <v>0.16699999999999998</v>
      </c>
      <c r="W135" s="90">
        <v>0.16699999999999998</v>
      </c>
      <c r="X135" s="90">
        <v>0.16699999999999998</v>
      </c>
      <c r="Y135" s="90">
        <v>0.16699999999999998</v>
      </c>
      <c r="Z135" s="90">
        <v>0.16699999999999998</v>
      </c>
      <c r="AA135" s="90">
        <v>0.16699999999999998</v>
      </c>
      <c r="AB135" s="90">
        <v>0.16699999999999998</v>
      </c>
      <c r="AC135" s="90">
        <v>0.16699999999999998</v>
      </c>
      <c r="AD135" s="90">
        <v>0.16699999999999998</v>
      </c>
      <c r="AE135" s="90">
        <v>0.16699999999999998</v>
      </c>
      <c r="AF135" s="90">
        <v>0.16699999999999998</v>
      </c>
      <c r="AG135" s="90">
        <v>0.16699999999999998</v>
      </c>
      <c r="AH135" s="90">
        <v>0.16699999999999998</v>
      </c>
      <c r="AI135" s="90">
        <v>0.16699999999999998</v>
      </c>
      <c r="AJ135" s="90">
        <v>0.16699999999999998</v>
      </c>
    </row>
    <row r="136" spans="1:36" x14ac:dyDescent="0.25">
      <c r="A136" s="401" t="str">
        <f t="shared" si="2"/>
        <v>Capacity Factor (%)_Commercial Battery Storage 4Hr_Advanced</v>
      </c>
      <c r="B136" s="205"/>
      <c r="D136" s="201"/>
      <c r="E136" s="92" t="s">
        <v>94</v>
      </c>
      <c r="F136" s="91" t="s">
        <v>177</v>
      </c>
      <c r="G136" s="90">
        <v>0.249</v>
      </c>
      <c r="H136" s="90">
        <v>0.249</v>
      </c>
      <c r="I136" s="90">
        <v>0.249</v>
      </c>
      <c r="J136" s="90">
        <v>0.249</v>
      </c>
      <c r="K136" s="90">
        <v>0.249</v>
      </c>
      <c r="L136" s="90">
        <v>0.249</v>
      </c>
      <c r="M136" s="90">
        <v>0.249</v>
      </c>
      <c r="N136" s="90">
        <v>0.249</v>
      </c>
      <c r="O136" s="90">
        <v>0.249</v>
      </c>
      <c r="P136" s="90">
        <v>0.249</v>
      </c>
      <c r="Q136" s="90">
        <v>0.249</v>
      </c>
      <c r="R136" s="90">
        <v>0.249</v>
      </c>
      <c r="S136" s="90">
        <v>0.249</v>
      </c>
      <c r="T136" s="90">
        <v>0.249</v>
      </c>
      <c r="U136" s="90">
        <v>0.249</v>
      </c>
      <c r="V136" s="90">
        <v>0.249</v>
      </c>
      <c r="W136" s="90">
        <v>0.249</v>
      </c>
      <c r="X136" s="90">
        <v>0.249</v>
      </c>
      <c r="Y136" s="90">
        <v>0.249</v>
      </c>
      <c r="Z136" s="90">
        <v>0.249</v>
      </c>
      <c r="AA136" s="90">
        <v>0.249</v>
      </c>
      <c r="AB136" s="90">
        <v>0.249</v>
      </c>
      <c r="AC136" s="90">
        <v>0.249</v>
      </c>
      <c r="AD136" s="90">
        <v>0.249</v>
      </c>
      <c r="AE136" s="90">
        <v>0.249</v>
      </c>
      <c r="AF136" s="90">
        <v>0.249</v>
      </c>
      <c r="AG136" s="90">
        <v>0.249</v>
      </c>
      <c r="AH136" s="90">
        <v>0.249</v>
      </c>
      <c r="AI136" s="90">
        <v>0.249</v>
      </c>
      <c r="AJ136" s="90">
        <v>0.249</v>
      </c>
    </row>
    <row r="137" spans="1:36" x14ac:dyDescent="0.25">
      <c r="A137" s="401" t="str">
        <f t="shared" si="2"/>
        <v>Capacity Factor (%)_Commercial Battery Storage 4Hr_Moderate</v>
      </c>
      <c r="B137" s="205"/>
      <c r="D137" s="201"/>
      <c r="E137" s="92" t="s">
        <v>94</v>
      </c>
      <c r="F137" s="91" t="s">
        <v>176</v>
      </c>
      <c r="G137" s="90">
        <v>0.249</v>
      </c>
      <c r="H137" s="90">
        <v>0.249</v>
      </c>
      <c r="I137" s="90">
        <v>0.249</v>
      </c>
      <c r="J137" s="90">
        <v>0.249</v>
      </c>
      <c r="K137" s="90">
        <v>0.249</v>
      </c>
      <c r="L137" s="90">
        <v>0.249</v>
      </c>
      <c r="M137" s="90">
        <v>0.249</v>
      </c>
      <c r="N137" s="90">
        <v>0.249</v>
      </c>
      <c r="O137" s="90">
        <v>0.249</v>
      </c>
      <c r="P137" s="90">
        <v>0.249</v>
      </c>
      <c r="Q137" s="90">
        <v>0.249</v>
      </c>
      <c r="R137" s="90">
        <v>0.249</v>
      </c>
      <c r="S137" s="90">
        <v>0.249</v>
      </c>
      <c r="T137" s="90">
        <v>0.249</v>
      </c>
      <c r="U137" s="90">
        <v>0.249</v>
      </c>
      <c r="V137" s="90">
        <v>0.249</v>
      </c>
      <c r="W137" s="90">
        <v>0.249</v>
      </c>
      <c r="X137" s="90">
        <v>0.249</v>
      </c>
      <c r="Y137" s="90">
        <v>0.249</v>
      </c>
      <c r="Z137" s="90">
        <v>0.249</v>
      </c>
      <c r="AA137" s="90">
        <v>0.249</v>
      </c>
      <c r="AB137" s="90">
        <v>0.249</v>
      </c>
      <c r="AC137" s="90">
        <v>0.249</v>
      </c>
      <c r="AD137" s="90">
        <v>0.249</v>
      </c>
      <c r="AE137" s="90">
        <v>0.249</v>
      </c>
      <c r="AF137" s="90">
        <v>0.249</v>
      </c>
      <c r="AG137" s="90">
        <v>0.249</v>
      </c>
      <c r="AH137" s="90">
        <v>0.249</v>
      </c>
      <c r="AI137" s="90">
        <v>0.249</v>
      </c>
      <c r="AJ137" s="90">
        <v>0.249</v>
      </c>
    </row>
    <row r="138" spans="1:36" x14ac:dyDescent="0.25">
      <c r="A138" s="401" t="str">
        <f t="shared" si="2"/>
        <v>Capacity Factor (%)_Commercial Battery Storage 4Hr_Conservative</v>
      </c>
      <c r="B138" s="205"/>
      <c r="D138" s="201"/>
      <c r="E138" s="92" t="s">
        <v>94</v>
      </c>
      <c r="F138" s="91" t="s">
        <v>143</v>
      </c>
      <c r="G138" s="90">
        <v>0.249</v>
      </c>
      <c r="H138" s="90">
        <v>0.249</v>
      </c>
      <c r="I138" s="90">
        <v>0.249</v>
      </c>
      <c r="J138" s="90">
        <v>0.249</v>
      </c>
      <c r="K138" s="90">
        <v>0.249</v>
      </c>
      <c r="L138" s="90">
        <v>0.249</v>
      </c>
      <c r="M138" s="90">
        <v>0.249</v>
      </c>
      <c r="N138" s="90">
        <v>0.249</v>
      </c>
      <c r="O138" s="90">
        <v>0.249</v>
      </c>
      <c r="P138" s="90">
        <v>0.249</v>
      </c>
      <c r="Q138" s="90">
        <v>0.249</v>
      </c>
      <c r="R138" s="90">
        <v>0.249</v>
      </c>
      <c r="S138" s="90">
        <v>0.249</v>
      </c>
      <c r="T138" s="90">
        <v>0.249</v>
      </c>
      <c r="U138" s="90">
        <v>0.249</v>
      </c>
      <c r="V138" s="90">
        <v>0.249</v>
      </c>
      <c r="W138" s="90">
        <v>0.249</v>
      </c>
      <c r="X138" s="90">
        <v>0.249</v>
      </c>
      <c r="Y138" s="90">
        <v>0.249</v>
      </c>
      <c r="Z138" s="90">
        <v>0.249</v>
      </c>
      <c r="AA138" s="90">
        <v>0.249</v>
      </c>
      <c r="AB138" s="90">
        <v>0.249</v>
      </c>
      <c r="AC138" s="90">
        <v>0.249</v>
      </c>
      <c r="AD138" s="90">
        <v>0.249</v>
      </c>
      <c r="AE138" s="90">
        <v>0.249</v>
      </c>
      <c r="AF138" s="90">
        <v>0.249</v>
      </c>
      <c r="AG138" s="90">
        <v>0.249</v>
      </c>
      <c r="AH138" s="90">
        <v>0.249</v>
      </c>
      <c r="AI138" s="90">
        <v>0.249</v>
      </c>
      <c r="AJ138" s="90">
        <v>0.249</v>
      </c>
    </row>
    <row r="139" spans="1:36" x14ac:dyDescent="0.25">
      <c r="A139" s="401" t="str">
        <f t="shared" si="2"/>
        <v>Capacity Factor (%)_Commercial Battery Storage 6Hr_Advanced</v>
      </c>
      <c r="B139" s="205"/>
      <c r="D139" s="201"/>
      <c r="E139" s="92" t="s">
        <v>219</v>
      </c>
      <c r="F139" s="91" t="s">
        <v>177</v>
      </c>
      <c r="G139" s="90">
        <v>0.33200000000000002</v>
      </c>
      <c r="H139" s="90">
        <v>0.33200000000000002</v>
      </c>
      <c r="I139" s="90">
        <v>0.33200000000000002</v>
      </c>
      <c r="J139" s="90">
        <v>0.33200000000000002</v>
      </c>
      <c r="K139" s="90">
        <v>0.33200000000000002</v>
      </c>
      <c r="L139" s="90">
        <v>0.33200000000000002</v>
      </c>
      <c r="M139" s="90">
        <v>0.33200000000000002</v>
      </c>
      <c r="N139" s="90">
        <v>0.33200000000000002</v>
      </c>
      <c r="O139" s="90">
        <v>0.33200000000000002</v>
      </c>
      <c r="P139" s="90">
        <v>0.33200000000000002</v>
      </c>
      <c r="Q139" s="90">
        <v>0.33200000000000002</v>
      </c>
      <c r="R139" s="90">
        <v>0.33200000000000002</v>
      </c>
      <c r="S139" s="90">
        <v>0.33200000000000002</v>
      </c>
      <c r="T139" s="90">
        <v>0.33200000000000002</v>
      </c>
      <c r="U139" s="90">
        <v>0.33200000000000002</v>
      </c>
      <c r="V139" s="90">
        <v>0.33200000000000002</v>
      </c>
      <c r="W139" s="90">
        <v>0.33200000000000002</v>
      </c>
      <c r="X139" s="90">
        <v>0.33200000000000002</v>
      </c>
      <c r="Y139" s="90">
        <v>0.33200000000000002</v>
      </c>
      <c r="Z139" s="90">
        <v>0.33200000000000002</v>
      </c>
      <c r="AA139" s="90">
        <v>0.33200000000000002</v>
      </c>
      <c r="AB139" s="90">
        <v>0.33200000000000002</v>
      </c>
      <c r="AC139" s="90">
        <v>0.33200000000000002</v>
      </c>
      <c r="AD139" s="90">
        <v>0.33200000000000002</v>
      </c>
      <c r="AE139" s="90">
        <v>0.33200000000000002</v>
      </c>
      <c r="AF139" s="90">
        <v>0.33200000000000002</v>
      </c>
      <c r="AG139" s="90">
        <v>0.33200000000000002</v>
      </c>
      <c r="AH139" s="90">
        <v>0.33200000000000002</v>
      </c>
      <c r="AI139" s="90">
        <v>0.33200000000000002</v>
      </c>
      <c r="AJ139" s="90">
        <v>0.33200000000000002</v>
      </c>
    </row>
    <row r="140" spans="1:36" x14ac:dyDescent="0.25">
      <c r="A140" s="401" t="str">
        <f t="shared" si="2"/>
        <v>Capacity Factor (%)_Commercial Battery Storage 6Hr_Moderate</v>
      </c>
      <c r="B140" s="205"/>
      <c r="D140" s="201"/>
      <c r="E140" s="92" t="s">
        <v>219</v>
      </c>
      <c r="F140" s="91" t="s">
        <v>176</v>
      </c>
      <c r="G140" s="90">
        <v>0.33200000000000002</v>
      </c>
      <c r="H140" s="90">
        <v>0.33200000000000002</v>
      </c>
      <c r="I140" s="90">
        <v>0.33200000000000002</v>
      </c>
      <c r="J140" s="90">
        <v>0.33200000000000002</v>
      </c>
      <c r="K140" s="90">
        <v>0.33200000000000002</v>
      </c>
      <c r="L140" s="90">
        <v>0.33200000000000002</v>
      </c>
      <c r="M140" s="90">
        <v>0.33200000000000002</v>
      </c>
      <c r="N140" s="90">
        <v>0.33200000000000002</v>
      </c>
      <c r="O140" s="90">
        <v>0.33200000000000002</v>
      </c>
      <c r="P140" s="90">
        <v>0.33200000000000002</v>
      </c>
      <c r="Q140" s="90">
        <v>0.33200000000000002</v>
      </c>
      <c r="R140" s="90">
        <v>0.33200000000000002</v>
      </c>
      <c r="S140" s="90">
        <v>0.33200000000000002</v>
      </c>
      <c r="T140" s="90">
        <v>0.33200000000000002</v>
      </c>
      <c r="U140" s="90">
        <v>0.33200000000000002</v>
      </c>
      <c r="V140" s="90">
        <v>0.33200000000000002</v>
      </c>
      <c r="W140" s="90">
        <v>0.33200000000000002</v>
      </c>
      <c r="X140" s="90">
        <v>0.33200000000000002</v>
      </c>
      <c r="Y140" s="90">
        <v>0.33200000000000002</v>
      </c>
      <c r="Z140" s="90">
        <v>0.33200000000000002</v>
      </c>
      <c r="AA140" s="90">
        <v>0.33200000000000002</v>
      </c>
      <c r="AB140" s="90">
        <v>0.33200000000000002</v>
      </c>
      <c r="AC140" s="90">
        <v>0.33200000000000002</v>
      </c>
      <c r="AD140" s="90">
        <v>0.33200000000000002</v>
      </c>
      <c r="AE140" s="90">
        <v>0.33200000000000002</v>
      </c>
      <c r="AF140" s="90">
        <v>0.33200000000000002</v>
      </c>
      <c r="AG140" s="90">
        <v>0.33200000000000002</v>
      </c>
      <c r="AH140" s="90">
        <v>0.33200000000000002</v>
      </c>
      <c r="AI140" s="90">
        <v>0.33200000000000002</v>
      </c>
      <c r="AJ140" s="90">
        <v>0.33200000000000002</v>
      </c>
    </row>
    <row r="141" spans="1:36" x14ac:dyDescent="0.25">
      <c r="A141" s="401" t="str">
        <f t="shared" si="2"/>
        <v>Capacity Factor (%)_Commercial Battery Storage 6Hr_Conservative</v>
      </c>
      <c r="B141" s="205"/>
      <c r="D141" s="201"/>
      <c r="E141" s="92" t="s">
        <v>219</v>
      </c>
      <c r="F141" s="91" t="s">
        <v>143</v>
      </c>
      <c r="G141" s="90">
        <v>0.33200000000000002</v>
      </c>
      <c r="H141" s="90">
        <v>0.33200000000000002</v>
      </c>
      <c r="I141" s="90">
        <v>0.33200000000000002</v>
      </c>
      <c r="J141" s="90">
        <v>0.33200000000000002</v>
      </c>
      <c r="K141" s="90">
        <v>0.33200000000000002</v>
      </c>
      <c r="L141" s="90">
        <v>0.33200000000000002</v>
      </c>
      <c r="M141" s="90">
        <v>0.33200000000000002</v>
      </c>
      <c r="N141" s="90">
        <v>0.33200000000000002</v>
      </c>
      <c r="O141" s="90">
        <v>0.33200000000000002</v>
      </c>
      <c r="P141" s="90">
        <v>0.33200000000000002</v>
      </c>
      <c r="Q141" s="90">
        <v>0.33200000000000002</v>
      </c>
      <c r="R141" s="90">
        <v>0.33200000000000002</v>
      </c>
      <c r="S141" s="90">
        <v>0.33200000000000002</v>
      </c>
      <c r="T141" s="90">
        <v>0.33200000000000002</v>
      </c>
      <c r="U141" s="90">
        <v>0.33200000000000002</v>
      </c>
      <c r="V141" s="90">
        <v>0.33200000000000002</v>
      </c>
      <c r="W141" s="90">
        <v>0.33200000000000002</v>
      </c>
      <c r="X141" s="90">
        <v>0.33200000000000002</v>
      </c>
      <c r="Y141" s="90">
        <v>0.33200000000000002</v>
      </c>
      <c r="Z141" s="90">
        <v>0.33200000000000002</v>
      </c>
      <c r="AA141" s="90">
        <v>0.33200000000000002</v>
      </c>
      <c r="AB141" s="90">
        <v>0.33200000000000002</v>
      </c>
      <c r="AC141" s="90">
        <v>0.33200000000000002</v>
      </c>
      <c r="AD141" s="90">
        <v>0.33200000000000002</v>
      </c>
      <c r="AE141" s="90">
        <v>0.33200000000000002</v>
      </c>
      <c r="AF141" s="90">
        <v>0.33200000000000002</v>
      </c>
      <c r="AG141" s="90">
        <v>0.33200000000000002</v>
      </c>
      <c r="AH141" s="90">
        <v>0.33200000000000002</v>
      </c>
      <c r="AI141" s="90">
        <v>0.33200000000000002</v>
      </c>
      <c r="AJ141" s="90">
        <v>0.33200000000000002</v>
      </c>
    </row>
    <row r="142" spans="1:36" x14ac:dyDescent="0.25">
      <c r="A142" s="401" t="str">
        <f t="shared" si="2"/>
        <v>Capacity Factor (%)_Commercial Battery Storage 8Hr_Advanced</v>
      </c>
      <c r="B142" s="205"/>
      <c r="D142" s="201"/>
      <c r="E142" s="92" t="s">
        <v>218</v>
      </c>
      <c r="F142" s="91" t="s">
        <v>177</v>
      </c>
      <c r="G142" s="90">
        <v>0.41499999999999998</v>
      </c>
      <c r="H142" s="90">
        <v>0.41499999999999998</v>
      </c>
      <c r="I142" s="90">
        <v>0.41499999999999998</v>
      </c>
      <c r="J142" s="90">
        <v>0.41499999999999998</v>
      </c>
      <c r="K142" s="90">
        <v>0.41499999999999998</v>
      </c>
      <c r="L142" s="90">
        <v>0.41499999999999998</v>
      </c>
      <c r="M142" s="90">
        <v>0.41499999999999998</v>
      </c>
      <c r="N142" s="90">
        <v>0.41499999999999998</v>
      </c>
      <c r="O142" s="90">
        <v>0.41499999999999998</v>
      </c>
      <c r="P142" s="90">
        <v>0.41499999999999998</v>
      </c>
      <c r="Q142" s="90">
        <v>0.41499999999999998</v>
      </c>
      <c r="R142" s="90">
        <v>0.41499999999999998</v>
      </c>
      <c r="S142" s="90">
        <v>0.41499999999999998</v>
      </c>
      <c r="T142" s="90">
        <v>0.41499999999999998</v>
      </c>
      <c r="U142" s="90">
        <v>0.41499999999999998</v>
      </c>
      <c r="V142" s="90">
        <v>0.41499999999999998</v>
      </c>
      <c r="W142" s="90">
        <v>0.41499999999999998</v>
      </c>
      <c r="X142" s="90">
        <v>0.41499999999999998</v>
      </c>
      <c r="Y142" s="90">
        <v>0.41499999999999998</v>
      </c>
      <c r="Z142" s="90">
        <v>0.41499999999999998</v>
      </c>
      <c r="AA142" s="90">
        <v>0.41499999999999998</v>
      </c>
      <c r="AB142" s="90">
        <v>0.41499999999999998</v>
      </c>
      <c r="AC142" s="90">
        <v>0.41499999999999998</v>
      </c>
      <c r="AD142" s="90">
        <v>0.41499999999999998</v>
      </c>
      <c r="AE142" s="90">
        <v>0.41499999999999998</v>
      </c>
      <c r="AF142" s="90">
        <v>0.41499999999999998</v>
      </c>
      <c r="AG142" s="90">
        <v>0.41499999999999998</v>
      </c>
      <c r="AH142" s="90">
        <v>0.41499999999999998</v>
      </c>
      <c r="AI142" s="90">
        <v>0.41499999999999998</v>
      </c>
      <c r="AJ142" s="90">
        <v>0.41499999999999998</v>
      </c>
    </row>
    <row r="143" spans="1:36" x14ac:dyDescent="0.25">
      <c r="A143" s="401" t="str">
        <f t="shared" si="2"/>
        <v>Capacity Factor (%)_Commercial Battery Storage 8Hr_Moderate</v>
      </c>
      <c r="B143" s="205"/>
      <c r="D143" s="201"/>
      <c r="E143" s="92" t="s">
        <v>218</v>
      </c>
      <c r="F143" s="91" t="s">
        <v>176</v>
      </c>
      <c r="G143" s="90">
        <v>0.41499999999999998</v>
      </c>
      <c r="H143" s="90">
        <v>0.41499999999999998</v>
      </c>
      <c r="I143" s="90">
        <v>0.41499999999999998</v>
      </c>
      <c r="J143" s="90">
        <v>0.41499999999999998</v>
      </c>
      <c r="K143" s="90">
        <v>0.41499999999999998</v>
      </c>
      <c r="L143" s="90">
        <v>0.41499999999999998</v>
      </c>
      <c r="M143" s="90">
        <v>0.41499999999999998</v>
      </c>
      <c r="N143" s="90">
        <v>0.41499999999999998</v>
      </c>
      <c r="O143" s="90">
        <v>0.41499999999999998</v>
      </c>
      <c r="P143" s="90">
        <v>0.41499999999999998</v>
      </c>
      <c r="Q143" s="90">
        <v>0.41499999999999998</v>
      </c>
      <c r="R143" s="90">
        <v>0.41499999999999998</v>
      </c>
      <c r="S143" s="90">
        <v>0.41499999999999998</v>
      </c>
      <c r="T143" s="90">
        <v>0.41499999999999998</v>
      </c>
      <c r="U143" s="90">
        <v>0.41499999999999998</v>
      </c>
      <c r="V143" s="90">
        <v>0.41499999999999998</v>
      </c>
      <c r="W143" s="90">
        <v>0.41499999999999998</v>
      </c>
      <c r="X143" s="90">
        <v>0.41499999999999998</v>
      </c>
      <c r="Y143" s="90">
        <v>0.41499999999999998</v>
      </c>
      <c r="Z143" s="90">
        <v>0.41499999999999998</v>
      </c>
      <c r="AA143" s="90">
        <v>0.41499999999999998</v>
      </c>
      <c r="AB143" s="90">
        <v>0.41499999999999998</v>
      </c>
      <c r="AC143" s="90">
        <v>0.41499999999999998</v>
      </c>
      <c r="AD143" s="90">
        <v>0.41499999999999998</v>
      </c>
      <c r="AE143" s="90">
        <v>0.41499999999999998</v>
      </c>
      <c r="AF143" s="90">
        <v>0.41499999999999998</v>
      </c>
      <c r="AG143" s="90">
        <v>0.41499999999999998</v>
      </c>
      <c r="AH143" s="90">
        <v>0.41499999999999998</v>
      </c>
      <c r="AI143" s="90">
        <v>0.41499999999999998</v>
      </c>
      <c r="AJ143" s="90">
        <v>0.41499999999999998</v>
      </c>
    </row>
    <row r="144" spans="1:36" x14ac:dyDescent="0.25">
      <c r="A144" s="401" t="str">
        <f t="shared" si="2"/>
        <v>Capacity Factor (%)_Commercial Battery Storage 8Hr_Conservative</v>
      </c>
      <c r="B144" s="205"/>
      <c r="D144" s="201"/>
      <c r="E144" s="92" t="s">
        <v>218</v>
      </c>
      <c r="F144" s="91" t="s">
        <v>143</v>
      </c>
      <c r="G144" s="90">
        <v>0.41499999999999998</v>
      </c>
      <c r="H144" s="90">
        <v>0.41499999999999998</v>
      </c>
      <c r="I144" s="90">
        <v>0.41499999999999998</v>
      </c>
      <c r="J144" s="90">
        <v>0.41499999999999998</v>
      </c>
      <c r="K144" s="90">
        <v>0.41499999999999998</v>
      </c>
      <c r="L144" s="90">
        <v>0.41499999999999998</v>
      </c>
      <c r="M144" s="90">
        <v>0.41499999999999998</v>
      </c>
      <c r="N144" s="90">
        <v>0.41499999999999998</v>
      </c>
      <c r="O144" s="90">
        <v>0.41499999999999998</v>
      </c>
      <c r="P144" s="90">
        <v>0.41499999999999998</v>
      </c>
      <c r="Q144" s="90">
        <v>0.41499999999999998</v>
      </c>
      <c r="R144" s="90">
        <v>0.41499999999999998</v>
      </c>
      <c r="S144" s="90">
        <v>0.41499999999999998</v>
      </c>
      <c r="T144" s="90">
        <v>0.41499999999999998</v>
      </c>
      <c r="U144" s="90">
        <v>0.41499999999999998</v>
      </c>
      <c r="V144" s="90">
        <v>0.41499999999999998</v>
      </c>
      <c r="W144" s="90">
        <v>0.41499999999999998</v>
      </c>
      <c r="X144" s="90">
        <v>0.41499999999999998</v>
      </c>
      <c r="Y144" s="90">
        <v>0.41499999999999998</v>
      </c>
      <c r="Z144" s="90">
        <v>0.41499999999999998</v>
      </c>
      <c r="AA144" s="90">
        <v>0.41499999999999998</v>
      </c>
      <c r="AB144" s="90">
        <v>0.41499999999999998</v>
      </c>
      <c r="AC144" s="90">
        <v>0.41499999999999998</v>
      </c>
      <c r="AD144" s="90">
        <v>0.41499999999999998</v>
      </c>
      <c r="AE144" s="90">
        <v>0.41499999999999998</v>
      </c>
      <c r="AF144" s="90">
        <v>0.41499999999999998</v>
      </c>
      <c r="AG144" s="90">
        <v>0.41499999999999998</v>
      </c>
      <c r="AH144" s="90">
        <v>0.41499999999999998</v>
      </c>
      <c r="AI144" s="90">
        <v>0.41499999999999998</v>
      </c>
      <c r="AJ144" s="90">
        <v>0.41499999999999998</v>
      </c>
    </row>
    <row r="145" spans="1:28" x14ac:dyDescent="0.25">
      <c r="B145" s="39"/>
    </row>
    <row r="146" spans="1:28" x14ac:dyDescent="0.25">
      <c r="B146" s="203" t="s">
        <v>175</v>
      </c>
      <c r="C146" s="202"/>
      <c r="D146" s="202"/>
      <c r="E146" s="202"/>
      <c r="F146" s="202"/>
      <c r="G146" s="202"/>
      <c r="H146" s="202"/>
      <c r="I146" s="202"/>
      <c r="J146" s="202"/>
      <c r="K146" s="202"/>
      <c r="L146" s="202"/>
      <c r="M146" s="202"/>
      <c r="N146" s="202"/>
      <c r="O146" s="202"/>
      <c r="P146" s="202"/>
      <c r="Q146" s="89"/>
      <c r="R146" s="89"/>
      <c r="S146" s="89"/>
      <c r="T146" s="89"/>
      <c r="U146" s="89"/>
      <c r="V146" s="89"/>
      <c r="W146" s="89"/>
    </row>
    <row r="147" spans="1:28" ht="15.75" thickBot="1" x14ac:dyDescent="0.3">
      <c r="B147" s="45"/>
      <c r="C147" s="45"/>
      <c r="D147" s="45"/>
      <c r="E147" s="45"/>
      <c r="F147" s="45"/>
      <c r="G147" s="45"/>
      <c r="H147" s="45"/>
      <c r="I147" s="88"/>
      <c r="J147" s="88"/>
      <c r="K147" s="88"/>
      <c r="L147" s="88"/>
      <c r="M147" s="88"/>
      <c r="N147" s="88"/>
      <c r="O147" s="88"/>
      <c r="P147" s="45"/>
      <c r="Q147" s="45"/>
      <c r="R147" s="45"/>
      <c r="S147" s="45"/>
      <c r="T147" s="45"/>
      <c r="U147" s="45"/>
      <c r="V147" s="45"/>
      <c r="W147" s="45"/>
    </row>
    <row r="148" spans="1:28" x14ac:dyDescent="0.25">
      <c r="B148" s="45"/>
      <c r="C148" s="190" t="s">
        <v>174</v>
      </c>
      <c r="D148" s="191"/>
      <c r="E148" s="191"/>
      <c r="F148" s="191"/>
      <c r="G148" s="191"/>
      <c r="H148" s="191"/>
      <c r="I148" s="193" t="s">
        <v>168</v>
      </c>
      <c r="J148" s="194"/>
      <c r="K148" s="194"/>
      <c r="L148" s="194"/>
      <c r="M148" s="195"/>
      <c r="N148" s="74" t="s">
        <v>167</v>
      </c>
      <c r="O148" s="74" t="s">
        <v>166</v>
      </c>
      <c r="P148" s="86"/>
      <c r="Q148" s="86"/>
      <c r="R148" s="86"/>
      <c r="S148" s="86"/>
      <c r="T148" s="86"/>
      <c r="U148" s="86"/>
      <c r="V148" s="86"/>
      <c r="W148" s="85"/>
    </row>
    <row r="149" spans="1:28" x14ac:dyDescent="0.25">
      <c r="B149" s="45"/>
      <c r="C149" s="183" t="s">
        <v>173</v>
      </c>
      <c r="D149" s="184"/>
      <c r="E149" s="184"/>
      <c r="F149" s="184"/>
      <c r="G149" s="184"/>
      <c r="H149" s="185"/>
      <c r="I149" t="s">
        <v>157</v>
      </c>
      <c r="M149" s="84"/>
      <c r="O149" s="83"/>
      <c r="W149" s="81"/>
    </row>
    <row r="150" spans="1:28" x14ac:dyDescent="0.25">
      <c r="B150" s="45"/>
      <c r="C150" s="183" t="s">
        <v>165</v>
      </c>
      <c r="D150" s="184"/>
      <c r="E150" s="184"/>
      <c r="F150" s="184"/>
      <c r="G150" s="184"/>
      <c r="H150" s="185"/>
      <c r="I150" s="70" t="s">
        <v>157</v>
      </c>
      <c r="K150" s="67"/>
      <c r="L150" s="67"/>
      <c r="M150" s="69"/>
      <c r="N150" s="67"/>
      <c r="O150" s="68"/>
      <c r="P150" s="67"/>
      <c r="Q150" s="67"/>
      <c r="R150" s="67"/>
      <c r="S150" s="67"/>
      <c r="T150" s="67"/>
      <c r="U150" s="67"/>
      <c r="V150" s="67"/>
      <c r="W150" s="66"/>
    </row>
    <row r="151" spans="1:28" ht="14.65" customHeight="1" x14ac:dyDescent="0.25">
      <c r="B151" s="45"/>
      <c r="C151" s="183" t="s">
        <v>77</v>
      </c>
      <c r="D151" s="184"/>
      <c r="E151" s="184"/>
      <c r="F151" s="184"/>
      <c r="G151" s="184"/>
      <c r="H151" s="185"/>
      <c r="I151" s="196" t="s">
        <v>171</v>
      </c>
      <c r="J151" s="197"/>
      <c r="K151" s="197"/>
      <c r="L151" s="197"/>
      <c r="M151" s="198"/>
      <c r="N151" s="79"/>
      <c r="O151" s="80"/>
      <c r="P151" s="79"/>
      <c r="Q151" s="79"/>
      <c r="R151" s="79"/>
      <c r="S151" s="79"/>
      <c r="T151" s="79"/>
      <c r="U151" s="79"/>
      <c r="V151" s="79"/>
      <c r="W151" s="78"/>
    </row>
    <row r="152" spans="1:28" ht="14.65" customHeight="1" x14ac:dyDescent="0.25">
      <c r="B152" s="45"/>
      <c r="C152" s="183" t="s">
        <v>161</v>
      </c>
      <c r="D152" s="184"/>
      <c r="E152" s="184"/>
      <c r="F152" s="184"/>
      <c r="G152" s="184"/>
      <c r="H152" s="185"/>
      <c r="I152" s="196" t="s">
        <v>171</v>
      </c>
      <c r="J152" s="197"/>
      <c r="K152" s="197"/>
      <c r="L152" s="197"/>
      <c r="M152" s="198"/>
      <c r="N152" s="140"/>
      <c r="O152" s="140"/>
      <c r="P152" s="140"/>
    </row>
    <row r="153" spans="1:28" x14ac:dyDescent="0.25">
      <c r="B153" s="45"/>
      <c r="C153" s="183" t="s">
        <v>160</v>
      </c>
      <c r="D153" s="184"/>
      <c r="E153" s="184"/>
      <c r="F153" s="184"/>
      <c r="G153" s="184"/>
      <c r="H153" s="185"/>
      <c r="I153" s="77" t="s">
        <v>157</v>
      </c>
      <c r="J153" s="47"/>
      <c r="K153" s="47"/>
      <c r="L153" s="47"/>
      <c r="M153" s="49"/>
      <c r="N153" s="47"/>
      <c r="O153" s="48"/>
      <c r="P153" s="47"/>
      <c r="Q153" s="47"/>
      <c r="R153" s="47"/>
      <c r="S153" s="47"/>
      <c r="T153" s="47"/>
      <c r="U153" s="47"/>
      <c r="V153" s="47"/>
      <c r="W153" s="46"/>
    </row>
    <row r="154" spans="1:28" ht="15.75" thickBot="1" x14ac:dyDescent="0.3">
      <c r="B154" s="45"/>
      <c r="C154" s="186" t="s">
        <v>170</v>
      </c>
      <c r="D154" s="187"/>
      <c r="E154" s="187"/>
      <c r="F154" s="187"/>
      <c r="G154" s="187"/>
      <c r="H154" s="188"/>
      <c r="I154" s="44" t="s">
        <v>157</v>
      </c>
      <c r="J154" s="41"/>
      <c r="K154" s="41"/>
      <c r="L154" s="41"/>
      <c r="M154" s="43"/>
      <c r="N154" s="42"/>
      <c r="O154" s="41"/>
      <c r="P154" s="44"/>
      <c r="Q154" s="41"/>
      <c r="R154" s="41"/>
      <c r="S154" s="41"/>
      <c r="T154" s="41"/>
      <c r="U154" s="41"/>
      <c r="V154" s="41"/>
      <c r="W154" s="40"/>
    </row>
    <row r="155" spans="1:28" ht="15.75" thickBot="1" x14ac:dyDescent="0.3">
      <c r="B155" s="45"/>
      <c r="C155" s="189"/>
      <c r="D155" s="189"/>
      <c r="E155" s="189"/>
      <c r="F155" s="189"/>
      <c r="G155" s="189"/>
      <c r="H155" s="189"/>
      <c r="I155" s="76"/>
      <c r="J155" s="76"/>
      <c r="K155" s="76"/>
      <c r="L155" s="76"/>
      <c r="M155" s="76"/>
      <c r="N155" s="76"/>
      <c r="O155" s="76"/>
      <c r="P155" s="75"/>
      <c r="Q155" s="75"/>
      <c r="R155" s="75"/>
      <c r="S155" s="75"/>
      <c r="T155" s="75"/>
      <c r="U155" s="75"/>
      <c r="V155" s="75"/>
      <c r="W155" s="75"/>
    </row>
    <row r="156" spans="1:28" x14ac:dyDescent="0.25">
      <c r="B156" s="45"/>
      <c r="C156" s="190" t="s">
        <v>169</v>
      </c>
      <c r="D156" s="191"/>
      <c r="E156" s="191"/>
      <c r="F156" s="191"/>
      <c r="G156" s="191"/>
      <c r="H156" s="192"/>
      <c r="I156" s="193" t="s">
        <v>168</v>
      </c>
      <c r="J156" s="194"/>
      <c r="K156" s="194"/>
      <c r="L156" s="194"/>
      <c r="M156" s="195"/>
      <c r="N156" s="74" t="s">
        <v>167</v>
      </c>
      <c r="O156" s="74" t="s">
        <v>166</v>
      </c>
      <c r="P156" s="73"/>
      <c r="Q156" s="139"/>
      <c r="R156" s="139"/>
      <c r="S156" s="139"/>
      <c r="T156" s="139"/>
      <c r="U156" s="139"/>
      <c r="V156" s="139"/>
      <c r="W156" s="138"/>
    </row>
    <row r="157" spans="1:28" x14ac:dyDescent="0.25">
      <c r="B157" s="45"/>
      <c r="C157" s="183" t="s">
        <v>165</v>
      </c>
      <c r="D157" s="184"/>
      <c r="E157" s="184"/>
      <c r="F157" s="184"/>
      <c r="G157" s="184"/>
      <c r="H157" s="185"/>
      <c r="I157" s="77" t="s">
        <v>157</v>
      </c>
      <c r="J157" s="47"/>
      <c r="K157" s="47"/>
      <c r="L157" s="47"/>
      <c r="M157" s="47"/>
      <c r="N157" s="48"/>
      <c r="O157" s="48"/>
      <c r="P157" s="47"/>
      <c r="Q157" s="47"/>
      <c r="R157" s="47"/>
      <c r="S157" s="47"/>
      <c r="T157" s="47"/>
      <c r="U157" s="47"/>
      <c r="V157" s="47"/>
      <c r="W157" s="49"/>
    </row>
    <row r="158" spans="1:28" x14ac:dyDescent="0.25">
      <c r="B158" s="45"/>
      <c r="C158" s="183" t="s">
        <v>77</v>
      </c>
      <c r="D158" s="184"/>
      <c r="E158" s="184"/>
      <c r="F158" s="184"/>
      <c r="G158" s="184"/>
      <c r="H158" s="185"/>
      <c r="I158" s="226" t="s">
        <v>217</v>
      </c>
      <c r="J158" s="227"/>
      <c r="K158" s="227"/>
      <c r="L158" s="227"/>
      <c r="M158" s="228"/>
      <c r="N158" s="56"/>
      <c r="O158" s="56"/>
      <c r="P158" s="55"/>
      <c r="Q158" s="55"/>
      <c r="R158" s="55"/>
      <c r="S158" s="55"/>
      <c r="T158" s="55"/>
      <c r="U158" s="55"/>
      <c r="V158" s="55"/>
      <c r="W158" s="57"/>
    </row>
    <row r="159" spans="1:28" s="45" customFormat="1" ht="14.25" customHeight="1" x14ac:dyDescent="0.25">
      <c r="A159" s="401"/>
      <c r="C159" s="53" t="s">
        <v>163</v>
      </c>
      <c r="I159" s="61"/>
      <c r="J159" s="61"/>
      <c r="K159" s="61"/>
      <c r="L159" s="61"/>
      <c r="M159" s="61"/>
      <c r="O159" s="60"/>
      <c r="P159" s="60"/>
      <c r="Q159" s="52"/>
      <c r="R159" s="51"/>
      <c r="S159" s="52"/>
      <c r="T159" s="58"/>
      <c r="U159" s="52"/>
      <c r="V159" s="52"/>
      <c r="W159" s="52"/>
      <c r="X159" s="52"/>
      <c r="Y159" s="52"/>
      <c r="Z159" s="52"/>
      <c r="AA159" s="52"/>
      <c r="AB159" s="51"/>
    </row>
    <row r="160" spans="1:28" x14ac:dyDescent="0.25">
      <c r="B160" s="45"/>
      <c r="C160" s="183" t="s">
        <v>161</v>
      </c>
      <c r="D160" s="184"/>
      <c r="E160" s="184"/>
      <c r="F160" s="184"/>
      <c r="G160" s="184"/>
      <c r="H160" s="185"/>
      <c r="I160" s="226" t="s">
        <v>217</v>
      </c>
      <c r="J160" s="227"/>
      <c r="K160" s="227"/>
      <c r="L160" s="227"/>
      <c r="M160" s="228"/>
      <c r="N160" s="137"/>
      <c r="O160" s="137"/>
      <c r="P160" s="136"/>
      <c r="Q160" s="136"/>
      <c r="R160" s="136"/>
      <c r="S160" s="136"/>
      <c r="T160" s="136"/>
      <c r="U160" s="136"/>
      <c r="V160" s="136"/>
      <c r="W160" s="135"/>
    </row>
    <row r="161" spans="2:23" x14ac:dyDescent="0.25">
      <c r="B161" s="45"/>
      <c r="C161" s="183" t="s">
        <v>160</v>
      </c>
      <c r="D161" s="184"/>
      <c r="E161" s="184"/>
      <c r="F161" s="184"/>
      <c r="G161" s="184"/>
      <c r="H161" s="185"/>
      <c r="I161" s="77" t="s">
        <v>157</v>
      </c>
      <c r="J161" s="47"/>
      <c r="K161" s="47"/>
      <c r="L161" s="47"/>
      <c r="M161" s="47"/>
      <c r="N161" s="48"/>
      <c r="O161" s="48"/>
      <c r="P161" s="47"/>
      <c r="Q161" s="47"/>
      <c r="R161" s="47"/>
      <c r="S161" s="47"/>
      <c r="T161" s="47"/>
      <c r="U161" s="47"/>
      <c r="V161" s="47"/>
      <c r="W161" s="49"/>
    </row>
    <row r="162" spans="2:23" ht="15.75" thickBot="1" x14ac:dyDescent="0.3">
      <c r="B162" s="45"/>
      <c r="C162" s="186" t="s">
        <v>158</v>
      </c>
      <c r="D162" s="187"/>
      <c r="E162" s="187"/>
      <c r="F162" s="187"/>
      <c r="G162" s="187"/>
      <c r="H162" s="188"/>
      <c r="I162" s="44" t="s">
        <v>157</v>
      </c>
      <c r="J162" s="41"/>
      <c r="K162" s="41"/>
      <c r="L162" s="41"/>
      <c r="M162" s="41"/>
      <c r="N162" s="44"/>
      <c r="O162" s="44"/>
      <c r="P162" s="44"/>
      <c r="Q162" s="41"/>
      <c r="R162" s="41"/>
      <c r="S162" s="41"/>
      <c r="T162" s="41"/>
      <c r="U162" s="41"/>
      <c r="V162" s="41"/>
      <c r="W162" s="40"/>
    </row>
    <row r="163" spans="2:23" x14ac:dyDescent="0.25">
      <c r="B163" s="39"/>
    </row>
    <row r="164" spans="2:23" x14ac:dyDescent="0.25">
      <c r="B164" s="39"/>
    </row>
    <row r="165" spans="2:23" x14ac:dyDescent="0.25">
      <c r="B165" s="39"/>
    </row>
    <row r="166" spans="2:23" x14ac:dyDescent="0.25">
      <c r="B166" s="39"/>
    </row>
    <row r="167" spans="2:23" x14ac:dyDescent="0.25">
      <c r="B167" s="39"/>
    </row>
    <row r="168" spans="2:23" x14ac:dyDescent="0.25">
      <c r="B168" s="39"/>
    </row>
    <row r="169" spans="2:23" x14ac:dyDescent="0.25">
      <c r="B169" s="39"/>
    </row>
    <row r="170" spans="2:23" x14ac:dyDescent="0.25">
      <c r="B170" s="39"/>
    </row>
    <row r="171" spans="2:23" x14ac:dyDescent="0.25">
      <c r="B171" s="39"/>
    </row>
    <row r="172" spans="2:23" x14ac:dyDescent="0.25">
      <c r="B172" s="39"/>
    </row>
    <row r="173" spans="2:23" x14ac:dyDescent="0.25">
      <c r="B173" s="39"/>
    </row>
    <row r="174" spans="2:23" x14ac:dyDescent="0.25">
      <c r="B174" s="39"/>
    </row>
    <row r="175" spans="2:23" x14ac:dyDescent="0.25">
      <c r="B175" s="39"/>
    </row>
    <row r="176" spans="2:23" x14ac:dyDescent="0.25">
      <c r="B176" s="39"/>
    </row>
    <row r="177" spans="2:2" x14ac:dyDescent="0.25">
      <c r="B177" s="39"/>
    </row>
    <row r="178" spans="2:2" x14ac:dyDescent="0.25">
      <c r="B178" s="39"/>
    </row>
    <row r="179" spans="2:2" x14ac:dyDescent="0.25">
      <c r="B179" s="39"/>
    </row>
    <row r="180" spans="2:2" x14ac:dyDescent="0.25">
      <c r="B180" s="39"/>
    </row>
    <row r="181" spans="2:2" x14ac:dyDescent="0.25">
      <c r="B181" s="39"/>
    </row>
    <row r="182" spans="2:2" x14ac:dyDescent="0.25">
      <c r="B182" s="39"/>
    </row>
    <row r="183" spans="2:2" x14ac:dyDescent="0.25">
      <c r="B183" s="39"/>
    </row>
    <row r="184" spans="2:2" x14ac:dyDescent="0.25">
      <c r="B184" s="39"/>
    </row>
    <row r="185" spans="2:2" x14ac:dyDescent="0.25">
      <c r="B185" s="39"/>
    </row>
    <row r="186" spans="2:2" x14ac:dyDescent="0.25">
      <c r="B186" s="39"/>
    </row>
    <row r="187" spans="2:2" x14ac:dyDescent="0.25">
      <c r="B187" s="39"/>
    </row>
    <row r="188" spans="2:2" x14ac:dyDescent="0.25">
      <c r="B188" s="39"/>
    </row>
    <row r="189" spans="2:2" x14ac:dyDescent="0.25">
      <c r="B189" s="39"/>
    </row>
    <row r="190" spans="2:2" x14ac:dyDescent="0.25">
      <c r="B190" s="39"/>
    </row>
    <row r="191" spans="2:2" x14ac:dyDescent="0.25">
      <c r="B191" s="39"/>
    </row>
    <row r="192" spans="2:2" x14ac:dyDescent="0.25">
      <c r="B192" s="39"/>
    </row>
    <row r="193" spans="2:2" x14ac:dyDescent="0.25">
      <c r="B193" s="39"/>
    </row>
    <row r="194" spans="2:2" x14ac:dyDescent="0.25">
      <c r="B194" s="39"/>
    </row>
    <row r="195" spans="2:2" x14ac:dyDescent="0.25">
      <c r="B195" s="39"/>
    </row>
    <row r="196" spans="2:2" x14ac:dyDescent="0.25">
      <c r="B196" s="39"/>
    </row>
    <row r="197" spans="2:2" x14ac:dyDescent="0.25">
      <c r="B197" s="39"/>
    </row>
    <row r="198" spans="2:2" x14ac:dyDescent="0.25">
      <c r="B198" s="39"/>
    </row>
    <row r="199" spans="2:2" x14ac:dyDescent="0.25">
      <c r="B199" s="39"/>
    </row>
    <row r="200" spans="2:2" x14ac:dyDescent="0.25">
      <c r="B200" s="39"/>
    </row>
    <row r="201" spans="2:2" x14ac:dyDescent="0.25">
      <c r="B201" s="39"/>
    </row>
    <row r="202" spans="2:2" x14ac:dyDescent="0.25">
      <c r="B202" s="39"/>
    </row>
    <row r="203" spans="2:2" x14ac:dyDescent="0.25">
      <c r="B203" s="39"/>
    </row>
    <row r="204" spans="2:2" x14ac:dyDescent="0.25">
      <c r="B204" s="39"/>
    </row>
    <row r="205" spans="2:2" x14ac:dyDescent="0.25">
      <c r="B205" s="39"/>
    </row>
    <row r="206" spans="2:2" x14ac:dyDescent="0.25">
      <c r="B206" s="39"/>
    </row>
    <row r="207" spans="2:2" x14ac:dyDescent="0.25">
      <c r="B207" s="39"/>
    </row>
    <row r="208" spans="2:2" x14ac:dyDescent="0.25">
      <c r="B208" s="39"/>
    </row>
    <row r="209" spans="2:2" x14ac:dyDescent="0.25">
      <c r="B209" s="39"/>
    </row>
    <row r="210" spans="2:2" x14ac:dyDescent="0.25">
      <c r="B210" s="39"/>
    </row>
    <row r="211" spans="2:2" x14ac:dyDescent="0.25">
      <c r="B211" s="39"/>
    </row>
    <row r="212" spans="2:2" x14ac:dyDescent="0.25">
      <c r="B212" s="39"/>
    </row>
    <row r="213" spans="2:2" x14ac:dyDescent="0.25">
      <c r="B213" s="39"/>
    </row>
    <row r="214" spans="2:2" x14ac:dyDescent="0.25">
      <c r="B214" s="39"/>
    </row>
    <row r="215" spans="2:2" x14ac:dyDescent="0.25">
      <c r="B215" s="39"/>
    </row>
    <row r="216" spans="2:2" x14ac:dyDescent="0.25">
      <c r="B216" s="39"/>
    </row>
    <row r="217" spans="2:2" x14ac:dyDescent="0.25">
      <c r="B217" s="39"/>
    </row>
    <row r="218" spans="2:2" x14ac:dyDescent="0.25">
      <c r="B218" s="39"/>
    </row>
    <row r="219" spans="2:2" x14ac:dyDescent="0.25">
      <c r="B219" s="39"/>
    </row>
    <row r="220" spans="2:2" x14ac:dyDescent="0.25">
      <c r="B220" s="39"/>
    </row>
    <row r="221" spans="2:2" x14ac:dyDescent="0.25">
      <c r="B221" s="39"/>
    </row>
    <row r="222" spans="2:2" x14ac:dyDescent="0.25">
      <c r="B222" s="39"/>
    </row>
    <row r="223" spans="2:2" x14ac:dyDescent="0.25">
      <c r="B223" s="39"/>
    </row>
    <row r="224" spans="2:2" x14ac:dyDescent="0.25">
      <c r="B224" s="39"/>
    </row>
    <row r="225" spans="2:2" x14ac:dyDescent="0.25">
      <c r="B225" s="39"/>
    </row>
    <row r="226" spans="2:2" x14ac:dyDescent="0.25">
      <c r="B226" s="39"/>
    </row>
    <row r="227" spans="2:2" x14ac:dyDescent="0.25">
      <c r="B227" s="39"/>
    </row>
    <row r="228" spans="2:2" x14ac:dyDescent="0.25">
      <c r="B228" s="39"/>
    </row>
    <row r="229" spans="2:2" x14ac:dyDescent="0.25">
      <c r="B229" s="39"/>
    </row>
    <row r="230" spans="2:2" x14ac:dyDescent="0.25">
      <c r="B230" s="39"/>
    </row>
    <row r="231" spans="2:2" x14ac:dyDescent="0.25">
      <c r="B231" s="39"/>
    </row>
    <row r="232" spans="2:2" x14ac:dyDescent="0.25">
      <c r="B232" s="39"/>
    </row>
    <row r="233" spans="2:2" x14ac:dyDescent="0.25">
      <c r="B233" s="39"/>
    </row>
    <row r="234" spans="2:2" x14ac:dyDescent="0.25">
      <c r="B234" s="39"/>
    </row>
    <row r="235" spans="2:2" x14ac:dyDescent="0.25">
      <c r="B235" s="39"/>
    </row>
    <row r="236" spans="2:2" x14ac:dyDescent="0.25">
      <c r="B236" s="39"/>
    </row>
    <row r="237" spans="2:2" x14ac:dyDescent="0.25">
      <c r="B237" s="39"/>
    </row>
    <row r="238" spans="2:2" x14ac:dyDescent="0.25">
      <c r="B238" s="39"/>
    </row>
    <row r="239" spans="2:2" x14ac:dyDescent="0.25">
      <c r="B239" s="39"/>
    </row>
  </sheetData>
  <mergeCells count="42">
    <mergeCell ref="D96:D110"/>
    <mergeCell ref="D113:D127"/>
    <mergeCell ref="D130:D144"/>
    <mergeCell ref="A1:K1"/>
    <mergeCell ref="C40:Q40"/>
    <mergeCell ref="B45:B144"/>
    <mergeCell ref="D45:D59"/>
    <mergeCell ref="D62:D76"/>
    <mergeCell ref="D79:D93"/>
    <mergeCell ref="D12:L12"/>
    <mergeCell ref="D13:L13"/>
    <mergeCell ref="D14:L14"/>
    <mergeCell ref="C16:P17"/>
    <mergeCell ref="D18:D28"/>
    <mergeCell ref="L4:L5"/>
    <mergeCell ref="C7:Q7"/>
    <mergeCell ref="B9:B37"/>
    <mergeCell ref="D9:F9"/>
    <mergeCell ref="G9:L9"/>
    <mergeCell ref="D11:L11"/>
    <mergeCell ref="D32:D37"/>
    <mergeCell ref="C154:H154"/>
    <mergeCell ref="B146:P146"/>
    <mergeCell ref="C148:H148"/>
    <mergeCell ref="I148:M148"/>
    <mergeCell ref="C149:H149"/>
    <mergeCell ref="C150:H150"/>
    <mergeCell ref="C151:H151"/>
    <mergeCell ref="I151:M151"/>
    <mergeCell ref="C152:H152"/>
    <mergeCell ref="I152:M152"/>
    <mergeCell ref="C153:H153"/>
    <mergeCell ref="C160:H160"/>
    <mergeCell ref="I160:M160"/>
    <mergeCell ref="C161:H161"/>
    <mergeCell ref="C162:H162"/>
    <mergeCell ref="C155:H155"/>
    <mergeCell ref="C156:H156"/>
    <mergeCell ref="I156:M156"/>
    <mergeCell ref="C157:H157"/>
    <mergeCell ref="C158:H158"/>
    <mergeCell ref="I158:M158"/>
  </mergeCells>
  <hyperlinks>
    <hyperlink ref="M1" r:id="rId1" display="https://atb.nrel.gov/electricity/2022/commercial_battery_storage" xr:uid="{CD345A33-54C8-4EB7-8600-A39A4157A0B4}"/>
    <hyperlink ref="I151:M151" r:id="rId2" display="V. Ramasamy, D. Feldman, J. Desai, and R. Margolis. 2022. U.S. Solar Photovoltaic System and Energy Storage Cost Benchmark: Q1 2022. Golden, CO: National Renewable Energy Laboratory" xr:uid="{8D30741E-5F79-4A5F-ACA2-10E5A218D97D}"/>
    <hyperlink ref="I152:M152" r:id="rId3" display="V. Ramasamy, D. Feldman, J. Desai, and R. Margolis. 2022. U.S. Solar Photovoltaic System and Energy Storage Cost Benchmark: Q1 2022. Golden, CO: National Renewable Energy Laboratory" xr:uid="{1866AB7F-6B27-4035-9FC8-24CDE86BD27B}"/>
    <hyperlink ref="I158:M158" r:id="rId4" display="Battery Storage cost values from C. Augustine and N. Blair, “Energy Storage Futures Study Storage Technology Modeling Input Data Report,” NREL/TP-5700-78694. Golden, CO: National Renewable Energy Laboratory. 2021 " xr:uid="{3A2EA6D9-1313-467F-B28D-83B5A6AA133B}"/>
    <hyperlink ref="I160:M160" r:id="rId5" display="Battery Storage cost values from C. Augustine and N. Blair, “Energy Storage Futures Study Storage Technology Modeling Input Data Report,” NREL/TP-5700-78694. Golden, CO: National Renewable Energy Laboratory. 2021 " xr:uid="{418B3A02-2671-460A-B9E6-C41D22EBFE1B}"/>
  </hyperlinks>
  <pageMargins left="0.7" right="0.7" top="0.75" bottom="0.75" header="0.3" footer="0.3"/>
  <pageSetup orientation="portrait" r:id="rId6"/>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44C44-90A5-430A-B740-0F45EEC9F4A4}">
  <sheetPr codeName="Sheet24">
    <tabColor rgb="FFFFFF00"/>
  </sheetPr>
  <dimension ref="A1:DD2191"/>
  <sheetViews>
    <sheetView zoomScale="80" zoomScaleNormal="80" workbookViewId="0">
      <selection sqref="A1:K1"/>
    </sheetView>
  </sheetViews>
  <sheetFormatPr defaultColWidth="8.42578125" defaultRowHeight="15" x14ac:dyDescent="0.25"/>
  <cols>
    <col min="1" max="1" width="83.5703125" customWidth="1"/>
    <col min="4" max="4" width="36.42578125" customWidth="1"/>
    <col min="5" max="6" width="46.42578125" customWidth="1"/>
    <col min="7" max="7" width="14.42578125" customWidth="1"/>
    <col min="8" max="8" width="11.42578125" customWidth="1"/>
    <col min="9" max="13" width="9.28515625" customWidth="1"/>
  </cols>
  <sheetData>
    <row r="1" spans="1:108" s="45" customFormat="1" ht="18" x14ac:dyDescent="0.25">
      <c r="A1" s="206" t="s">
        <v>240</v>
      </c>
      <c r="B1" s="206"/>
      <c r="C1" s="206"/>
      <c r="D1" s="206"/>
      <c r="E1" s="206"/>
      <c r="F1" s="206"/>
      <c r="G1" s="206"/>
      <c r="H1" s="206"/>
      <c r="I1" s="206"/>
      <c r="J1" s="206"/>
      <c r="K1" s="206"/>
      <c r="M1" s="38" t="s">
        <v>239</v>
      </c>
    </row>
    <row r="2" spans="1:108" s="45" customFormat="1" ht="14.25" customHeight="1" x14ac:dyDescent="0.25">
      <c r="A2"/>
      <c r="B2"/>
      <c r="C2"/>
      <c r="D2"/>
      <c r="E2"/>
      <c r="F2"/>
      <c r="G2" s="133"/>
      <c r="H2" s="133"/>
      <c r="I2" s="133"/>
      <c r="J2" s="133"/>
      <c r="K2" s="133"/>
      <c r="L2" s="134" t="s">
        <v>214</v>
      </c>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row>
    <row r="3" spans="1:108" s="45" customFormat="1" ht="14.25" customHeight="1" x14ac:dyDescent="0.25">
      <c r="A3"/>
      <c r="B3"/>
      <c r="C3"/>
      <c r="D3"/>
      <c r="E3"/>
      <c r="F3"/>
      <c r="L3" s="132" t="s">
        <v>213</v>
      </c>
    </row>
    <row r="4" spans="1:108" s="45" customFormat="1" ht="14.25" customHeight="1" x14ac:dyDescent="0.2">
      <c r="D4" s="131"/>
      <c r="L4" s="207" t="s">
        <v>212</v>
      </c>
    </row>
    <row r="5" spans="1:108" x14ac:dyDescent="0.25">
      <c r="L5" s="208"/>
    </row>
    <row r="6" spans="1:108" s="45" customFormat="1" ht="14.25" customHeight="1" x14ac:dyDescent="0.2">
      <c r="H6" s="130"/>
      <c r="I6" s="129"/>
      <c r="J6" s="129"/>
      <c r="K6" s="129"/>
      <c r="M6" s="129"/>
      <c r="N6" s="129"/>
      <c r="O6" s="129"/>
      <c r="P6" s="129"/>
      <c r="Q6" s="129"/>
      <c r="R6" s="129"/>
      <c r="S6" s="129"/>
      <c r="T6" s="129"/>
      <c r="U6" s="129"/>
      <c r="V6" s="129"/>
      <c r="W6" s="129"/>
      <c r="X6" s="129"/>
      <c r="Y6" s="129"/>
      <c r="Z6" s="129"/>
      <c r="AA6" s="129"/>
      <c r="AB6" s="129"/>
      <c r="AC6" s="129"/>
      <c r="AD6" s="129"/>
      <c r="AE6" s="128"/>
      <c r="AF6" s="125"/>
    </row>
    <row r="7" spans="1:108" s="45" customFormat="1" ht="14.25" customHeight="1" x14ac:dyDescent="0.2">
      <c r="B7" s="127" t="s">
        <v>211</v>
      </c>
      <c r="C7" s="202" t="s">
        <v>105</v>
      </c>
      <c r="D7" s="202"/>
      <c r="E7" s="202"/>
      <c r="F7" s="202"/>
      <c r="G7" s="202"/>
      <c r="H7" s="202"/>
      <c r="I7" s="202"/>
      <c r="J7" s="202"/>
      <c r="K7" s="202"/>
      <c r="L7" s="202"/>
      <c r="M7" s="202"/>
      <c r="N7" s="202"/>
      <c r="O7" s="202"/>
      <c r="P7" s="202"/>
      <c r="Q7" s="202"/>
      <c r="R7" s="89"/>
      <c r="S7" s="89"/>
      <c r="T7" s="89"/>
      <c r="U7" s="89"/>
      <c r="V7" s="89"/>
      <c r="W7" s="89"/>
      <c r="X7" s="89"/>
      <c r="Y7" s="89"/>
      <c r="Z7" s="89"/>
      <c r="AA7" s="126"/>
      <c r="AB7" s="125"/>
    </row>
    <row r="8" spans="1:108" s="45" customFormat="1" ht="14.25" customHeight="1" thickBot="1" x14ac:dyDescent="0.25">
      <c r="O8" s="124"/>
    </row>
    <row r="9" spans="1:108" s="45" customFormat="1" ht="14.25" customHeight="1" thickBot="1" x14ac:dyDescent="0.3">
      <c r="A9"/>
      <c r="B9" s="209" t="s">
        <v>210</v>
      </c>
      <c r="D9" s="210" t="s">
        <v>209</v>
      </c>
      <c r="E9" s="211"/>
      <c r="F9" s="212"/>
      <c r="G9" s="213">
        <v>2021</v>
      </c>
      <c r="H9" s="214"/>
      <c r="I9" s="214"/>
      <c r="J9" s="214"/>
      <c r="K9" s="215"/>
      <c r="L9" s="215"/>
    </row>
    <row r="10" spans="1:108" s="45" customFormat="1" ht="14.25" customHeight="1" thickBot="1" x14ac:dyDescent="0.25">
      <c r="B10" s="235"/>
      <c r="D10" s="101" t="s">
        <v>208</v>
      </c>
      <c r="J10" s="124"/>
    </row>
    <row r="11" spans="1:108" s="45" customFormat="1" ht="13.5" customHeight="1" thickBot="1" x14ac:dyDescent="0.3">
      <c r="B11" s="235"/>
      <c r="D11" s="216" t="s">
        <v>238</v>
      </c>
      <c r="E11" s="217"/>
      <c r="F11" s="217"/>
      <c r="G11" s="217"/>
      <c r="H11" s="217"/>
      <c r="I11" s="217"/>
      <c r="J11" s="217"/>
      <c r="K11" s="217"/>
      <c r="L11" s="217"/>
      <c r="W11" s="122"/>
      <c r="X11" s="121"/>
      <c r="Y11" s="121"/>
      <c r="Z11" s="121"/>
      <c r="AA11" s="121"/>
    </row>
    <row r="12" spans="1:108" s="45" customFormat="1" ht="17.25" customHeight="1" thickBot="1" x14ac:dyDescent="0.3">
      <c r="B12" s="235"/>
      <c r="D12" s="218" t="s">
        <v>237</v>
      </c>
      <c r="E12" s="219"/>
      <c r="F12" s="219"/>
      <c r="G12" s="219"/>
      <c r="H12" s="219"/>
      <c r="I12" s="219"/>
      <c r="J12" s="219"/>
      <c r="K12" s="219"/>
      <c r="L12" s="220"/>
      <c r="M12" s="123"/>
      <c r="W12" s="122"/>
      <c r="X12" s="121"/>
      <c r="Y12" s="121"/>
      <c r="Z12" s="121"/>
      <c r="AA12" s="121"/>
    </row>
    <row r="13" spans="1:108" s="45" customFormat="1" ht="13.5" customHeight="1" thickBot="1" x14ac:dyDescent="0.3">
      <c r="B13" s="235"/>
      <c r="D13" s="221"/>
      <c r="E13" s="222"/>
      <c r="F13" s="222"/>
      <c r="G13" s="222"/>
      <c r="H13" s="222"/>
      <c r="I13" s="222"/>
      <c r="J13" s="222"/>
      <c r="K13" s="222"/>
      <c r="L13" s="223"/>
      <c r="W13" s="122"/>
      <c r="X13" s="121"/>
      <c r="Y13" s="121"/>
      <c r="Z13" s="121"/>
      <c r="AA13" s="121"/>
    </row>
    <row r="14" spans="1:108" s="45" customFormat="1" ht="13.5" customHeight="1" thickBot="1" x14ac:dyDescent="0.3">
      <c r="B14" s="235"/>
      <c r="D14" s="221"/>
      <c r="E14" s="222"/>
      <c r="F14" s="222"/>
      <c r="G14" s="222"/>
      <c r="H14" s="222"/>
      <c r="I14" s="222"/>
      <c r="J14" s="222"/>
      <c r="K14" s="222"/>
      <c r="L14" s="223"/>
      <c r="W14" s="121"/>
      <c r="X14" s="121"/>
      <c r="Y14" s="121"/>
      <c r="Z14" s="121"/>
      <c r="AA14" s="121"/>
    </row>
    <row r="15" spans="1:108" x14ac:dyDescent="0.25">
      <c r="B15" s="236"/>
    </row>
    <row r="16" spans="1:108" x14ac:dyDescent="0.25">
      <c r="B16" s="236"/>
      <c r="C16" s="225" t="s">
        <v>228</v>
      </c>
      <c r="D16" s="225"/>
      <c r="E16" s="225"/>
      <c r="F16" s="225"/>
      <c r="G16" s="225"/>
      <c r="H16" s="225"/>
      <c r="I16" s="225"/>
      <c r="J16" s="225"/>
      <c r="K16" s="225"/>
      <c r="L16" s="225"/>
      <c r="M16" s="225"/>
      <c r="N16" s="225"/>
      <c r="O16" s="225"/>
      <c r="P16" s="225"/>
      <c r="Q16" s="142"/>
    </row>
    <row r="17" spans="1:68" x14ac:dyDescent="0.25">
      <c r="B17" s="236"/>
      <c r="C17" s="225"/>
      <c r="D17" s="225"/>
      <c r="E17" s="225"/>
      <c r="F17" s="225"/>
      <c r="G17" s="225"/>
      <c r="H17" s="225"/>
      <c r="I17" s="225"/>
      <c r="J17" s="225"/>
      <c r="K17" s="225"/>
      <c r="L17" s="225"/>
      <c r="M17" s="225"/>
      <c r="N17" s="225"/>
      <c r="O17" s="225"/>
      <c r="P17" s="225"/>
    </row>
    <row r="18" spans="1:68" ht="15" customHeight="1" x14ac:dyDescent="0.25">
      <c r="B18" s="236"/>
      <c r="C18" s="93"/>
      <c r="D18" s="199" t="s">
        <v>204</v>
      </c>
      <c r="E18" s="1" t="s">
        <v>203</v>
      </c>
      <c r="AL18" s="1" t="s">
        <v>227</v>
      </c>
    </row>
    <row r="19" spans="1:68" ht="15" customHeight="1" x14ac:dyDescent="0.25">
      <c r="B19" s="236"/>
      <c r="C19" s="93"/>
      <c r="D19" s="200"/>
      <c r="F19" s="1">
        <v>2021</v>
      </c>
      <c r="G19" s="1">
        <v>2022</v>
      </c>
      <c r="H19" s="1">
        <v>2023</v>
      </c>
      <c r="I19" s="1">
        <v>2024</v>
      </c>
      <c r="J19" s="1">
        <v>2025</v>
      </c>
      <c r="K19" s="1">
        <v>2026</v>
      </c>
      <c r="L19" s="1">
        <v>2027</v>
      </c>
      <c r="M19" s="1">
        <v>2028</v>
      </c>
      <c r="N19" s="1">
        <v>2029</v>
      </c>
      <c r="O19" s="1">
        <v>2030</v>
      </c>
      <c r="P19" s="1">
        <v>2031</v>
      </c>
      <c r="Q19" s="1">
        <v>2032</v>
      </c>
      <c r="R19" s="1">
        <v>2033</v>
      </c>
      <c r="S19" s="1">
        <v>2034</v>
      </c>
      <c r="T19" s="1">
        <v>2035</v>
      </c>
      <c r="U19" s="1">
        <v>2036</v>
      </c>
      <c r="V19" s="1">
        <v>2037</v>
      </c>
      <c r="W19" s="1">
        <v>2038</v>
      </c>
      <c r="X19" s="1">
        <v>2039</v>
      </c>
      <c r="Y19" s="1">
        <v>2040</v>
      </c>
      <c r="Z19" s="1">
        <v>2041</v>
      </c>
      <c r="AA19" s="1">
        <v>2042</v>
      </c>
      <c r="AB19" s="1">
        <v>2043</v>
      </c>
      <c r="AC19" s="1">
        <v>2044</v>
      </c>
      <c r="AD19" s="1">
        <v>2045</v>
      </c>
      <c r="AE19" s="1">
        <v>2046</v>
      </c>
      <c r="AF19" s="1">
        <v>2047</v>
      </c>
      <c r="AG19" s="1">
        <v>2048</v>
      </c>
      <c r="AH19" s="1">
        <v>2049</v>
      </c>
      <c r="AI19" s="1">
        <v>2050</v>
      </c>
      <c r="AM19" s="1">
        <v>2021</v>
      </c>
      <c r="AN19" s="1">
        <v>2022</v>
      </c>
      <c r="AO19" s="1">
        <v>2023</v>
      </c>
      <c r="AP19" s="1">
        <v>2024</v>
      </c>
      <c r="AQ19" s="1">
        <v>2025</v>
      </c>
      <c r="AR19" s="1">
        <v>2026</v>
      </c>
      <c r="AS19" s="1">
        <v>2027</v>
      </c>
      <c r="AT19" s="1">
        <v>2028</v>
      </c>
      <c r="AU19" s="1">
        <v>2029</v>
      </c>
      <c r="AV19" s="1">
        <v>2030</v>
      </c>
      <c r="AW19" s="1">
        <v>2031</v>
      </c>
      <c r="AX19" s="1">
        <v>2032</v>
      </c>
      <c r="AY19" s="1">
        <v>2033</v>
      </c>
      <c r="AZ19" s="1">
        <v>2034</v>
      </c>
      <c r="BA19" s="1">
        <v>2035</v>
      </c>
      <c r="BB19" s="1">
        <v>2036</v>
      </c>
      <c r="BC19" s="1">
        <v>2037</v>
      </c>
      <c r="BD19" s="1">
        <v>2038</v>
      </c>
      <c r="BE19" s="1">
        <v>2039</v>
      </c>
      <c r="BF19" s="1">
        <v>2040</v>
      </c>
      <c r="BG19" s="1">
        <v>2041</v>
      </c>
      <c r="BH19" s="1">
        <v>2042</v>
      </c>
      <c r="BI19" s="1">
        <v>2043</v>
      </c>
      <c r="BJ19" s="1">
        <v>2044</v>
      </c>
      <c r="BK19" s="1">
        <v>2045</v>
      </c>
      <c r="BL19" s="1">
        <v>2046</v>
      </c>
      <c r="BM19" s="1">
        <v>2047</v>
      </c>
      <c r="BN19" s="1">
        <v>2048</v>
      </c>
      <c r="BO19" s="1">
        <v>2049</v>
      </c>
      <c r="BP19" s="1">
        <v>2050</v>
      </c>
    </row>
    <row r="20" spans="1:68" ht="15" customHeight="1" x14ac:dyDescent="0.25">
      <c r="B20" s="236"/>
      <c r="C20" s="93"/>
      <c r="D20" s="200"/>
      <c r="E20" t="s">
        <v>177</v>
      </c>
      <c r="F20" s="97">
        <v>717.94396271978746</v>
      </c>
      <c r="G20" s="97">
        <v>597.33379416099842</v>
      </c>
      <c r="H20" s="97">
        <v>429.72063765959871</v>
      </c>
      <c r="I20" s="97">
        <v>405.59835169008386</v>
      </c>
      <c r="J20" s="97">
        <v>384.9612535610384</v>
      </c>
      <c r="K20" s="97">
        <v>371.09106582422112</v>
      </c>
      <c r="L20" s="97">
        <v>357.22087808740355</v>
      </c>
      <c r="M20" s="97">
        <v>343.35069035058609</v>
      </c>
      <c r="N20" s="97">
        <v>329.48050261376881</v>
      </c>
      <c r="O20" s="97">
        <v>315.61031487695124</v>
      </c>
      <c r="P20" s="97">
        <v>309.67523445721741</v>
      </c>
      <c r="Q20" s="97">
        <v>303.74015403748359</v>
      </c>
      <c r="R20" s="97">
        <v>297.80507361774988</v>
      </c>
      <c r="S20" s="97">
        <v>291.86999319801612</v>
      </c>
      <c r="T20" s="97">
        <v>285.93491277828235</v>
      </c>
      <c r="U20" s="97">
        <v>279.9998323585487</v>
      </c>
      <c r="V20" s="97">
        <v>274.06475193881499</v>
      </c>
      <c r="W20" s="97">
        <v>268.12967151908111</v>
      </c>
      <c r="X20" s="97">
        <v>262.19459109934741</v>
      </c>
      <c r="Y20" s="97">
        <v>256.2595106796137</v>
      </c>
      <c r="Z20" s="97">
        <v>250.3244302598799</v>
      </c>
      <c r="AA20" s="97">
        <v>244.38934984014611</v>
      </c>
      <c r="AB20" s="97">
        <v>238.45426942041243</v>
      </c>
      <c r="AC20" s="97">
        <v>232.51918900067867</v>
      </c>
      <c r="AD20" s="97">
        <v>226.5841085809449</v>
      </c>
      <c r="AE20" s="97">
        <v>220.64902816121108</v>
      </c>
      <c r="AF20" s="97">
        <v>214.71394774147731</v>
      </c>
      <c r="AG20" s="97">
        <v>208.77886732174369</v>
      </c>
      <c r="AH20" s="97">
        <v>202.8437869020099</v>
      </c>
      <c r="AI20" s="97">
        <v>196.90870648227605</v>
      </c>
      <c r="AL20" t="s">
        <v>177</v>
      </c>
      <c r="AM20" s="97">
        <v>6657.4206622199727</v>
      </c>
      <c r="AN20" s="97">
        <v>7834.8485606388076</v>
      </c>
      <c r="AO20" s="97">
        <v>5636.3730837847925</v>
      </c>
      <c r="AP20" s="97">
        <v>5319.9763566030852</v>
      </c>
      <c r="AQ20" s="97">
        <v>5049.2926280870779</v>
      </c>
      <c r="AR20" s="97">
        <v>4867.3661717441364</v>
      </c>
      <c r="AS20" s="97">
        <v>4685.4397154011949</v>
      </c>
      <c r="AT20" s="97">
        <v>4503.5132590582589</v>
      </c>
      <c r="AU20" s="97">
        <v>4321.586802715311</v>
      </c>
      <c r="AV20" s="97">
        <v>4139.6603463723777</v>
      </c>
      <c r="AW20" s="97">
        <v>4061.8136604182682</v>
      </c>
      <c r="AX20" s="97">
        <v>3983.9669744641606</v>
      </c>
      <c r="AY20" s="97">
        <v>3906.1202885100538</v>
      </c>
      <c r="AZ20" s="97">
        <v>3828.2736025559443</v>
      </c>
      <c r="BA20" s="97">
        <v>3750.4269166018394</v>
      </c>
      <c r="BB20" s="97">
        <v>3672.5802306477299</v>
      </c>
      <c r="BC20" s="97">
        <v>3594.7335446936213</v>
      </c>
      <c r="BD20" s="97">
        <v>3516.8868587395164</v>
      </c>
      <c r="BE20" s="97">
        <v>3439.0401727854096</v>
      </c>
      <c r="BF20" s="97">
        <v>3361.193486831301</v>
      </c>
      <c r="BG20" s="97">
        <v>3283.3468008771943</v>
      </c>
      <c r="BH20" s="97">
        <v>3205.5001149230875</v>
      </c>
      <c r="BI20" s="97">
        <v>3127.6534289689798</v>
      </c>
      <c r="BJ20" s="97">
        <v>3049.8067430148712</v>
      </c>
      <c r="BK20" s="97">
        <v>2971.9600570607663</v>
      </c>
      <c r="BL20" s="97">
        <v>2894.1133711066605</v>
      </c>
      <c r="BM20" s="97">
        <v>2816.2666851525519</v>
      </c>
      <c r="BN20" s="97">
        <v>2738.4199991984424</v>
      </c>
      <c r="BO20" s="97">
        <v>2660.5733132443365</v>
      </c>
      <c r="BP20" s="97">
        <v>2582.7266272902298</v>
      </c>
    </row>
    <row r="21" spans="1:68" ht="15" customHeight="1" x14ac:dyDescent="0.25">
      <c r="B21" s="236"/>
      <c r="C21" s="93"/>
      <c r="D21" s="201"/>
      <c r="E21" t="s">
        <v>176</v>
      </c>
      <c r="F21" s="97">
        <v>717.94396271978746</v>
      </c>
      <c r="G21" s="97">
        <v>597.33379416099842</v>
      </c>
      <c r="H21" s="97">
        <v>547.10232938664808</v>
      </c>
      <c r="I21" s="97">
        <v>499.16496053391432</v>
      </c>
      <c r="J21" s="97">
        <v>453.01363927383989</v>
      </c>
      <c r="K21" s="97">
        <v>431.02722160020028</v>
      </c>
      <c r="L21" s="97">
        <v>411.60964292548852</v>
      </c>
      <c r="M21" s="97">
        <v>395.15130594507963</v>
      </c>
      <c r="N21" s="97">
        <v>379.63045414041983</v>
      </c>
      <c r="O21" s="97">
        <v>365.61235055890768</v>
      </c>
      <c r="P21" s="97">
        <v>361.04219617692149</v>
      </c>
      <c r="Q21" s="97">
        <v>356.47204179493502</v>
      </c>
      <c r="R21" s="97">
        <v>351.90188741294878</v>
      </c>
      <c r="S21" s="97">
        <v>347.3317330309626</v>
      </c>
      <c r="T21" s="97">
        <v>342.76157864897613</v>
      </c>
      <c r="U21" s="97">
        <v>338.19142426698971</v>
      </c>
      <c r="V21" s="97">
        <v>333.62126988500347</v>
      </c>
      <c r="W21" s="97">
        <v>329.051115503017</v>
      </c>
      <c r="X21" s="97">
        <v>324.4809611210307</v>
      </c>
      <c r="Y21" s="97">
        <v>319.91080673904435</v>
      </c>
      <c r="Z21" s="97">
        <v>315.34065235705805</v>
      </c>
      <c r="AA21" s="97">
        <v>310.77049797507163</v>
      </c>
      <c r="AB21" s="97">
        <v>306.20034359308539</v>
      </c>
      <c r="AC21" s="97">
        <v>301.63018921109898</v>
      </c>
      <c r="AD21" s="97">
        <v>297.06003482911268</v>
      </c>
      <c r="AE21" s="97">
        <v>292.48988044712627</v>
      </c>
      <c r="AF21" s="97">
        <v>287.91972606513991</v>
      </c>
      <c r="AG21" s="97">
        <v>283.34957168315361</v>
      </c>
      <c r="AH21" s="97">
        <v>278.77941730116726</v>
      </c>
      <c r="AI21" s="97">
        <v>274.2092629191809</v>
      </c>
      <c r="AL21" t="s">
        <v>176</v>
      </c>
      <c r="AM21" s="97">
        <v>6657.4206622199727</v>
      </c>
      <c r="AN21" s="97">
        <v>7834.8485606388076</v>
      </c>
      <c r="AO21" s="97">
        <v>7575.1934608670763</v>
      </c>
      <c r="AP21" s="97">
        <v>7355.9825994596504</v>
      </c>
      <c r="AQ21" s="97">
        <v>7168.8134045811767</v>
      </c>
      <c r="AR21" s="97">
        <v>7019.8291031792069</v>
      </c>
      <c r="AS21" s="97">
        <v>6884.1669795953549</v>
      </c>
      <c r="AT21" s="97">
        <v>6760.4493047088781</v>
      </c>
      <c r="AU21" s="97">
        <v>6634.3753616151298</v>
      </c>
      <c r="AV21" s="97">
        <v>6519.0073966119899</v>
      </c>
      <c r="AW21" s="97">
        <v>6437.5198041543381</v>
      </c>
      <c r="AX21" s="97">
        <v>6356.0322116966945</v>
      </c>
      <c r="AY21" s="97">
        <v>6274.5446192390418</v>
      </c>
      <c r="AZ21" s="97">
        <v>6193.0570267813891</v>
      </c>
      <c r="BA21" s="97">
        <v>6111.569434323741</v>
      </c>
      <c r="BB21" s="97">
        <v>6030.0818418660892</v>
      </c>
      <c r="BC21" s="97">
        <v>5948.5942494084393</v>
      </c>
      <c r="BD21" s="97">
        <v>5867.1066569507893</v>
      </c>
      <c r="BE21" s="97">
        <v>5785.6190644931467</v>
      </c>
      <c r="BF21" s="97">
        <v>5704.131472035494</v>
      </c>
      <c r="BG21" s="97">
        <v>5622.6438795778404</v>
      </c>
      <c r="BH21" s="97">
        <v>5541.1562871201959</v>
      </c>
      <c r="BI21" s="97">
        <v>5459.6686946625368</v>
      </c>
      <c r="BJ21" s="97">
        <v>5378.1811022048896</v>
      </c>
      <c r="BK21" s="97">
        <v>5296.6935097472415</v>
      </c>
      <c r="BL21" s="97">
        <v>5215.2059172895915</v>
      </c>
      <c r="BM21" s="97">
        <v>5133.7183248319407</v>
      </c>
      <c r="BN21" s="97">
        <v>5052.230732374298</v>
      </c>
      <c r="BO21" s="97">
        <v>4970.7431399166453</v>
      </c>
      <c r="BP21" s="97">
        <v>4889.255547458989</v>
      </c>
    </row>
    <row r="22" spans="1:68" ht="15" customHeight="1" x14ac:dyDescent="0.25">
      <c r="B22" s="236"/>
      <c r="C22" s="93"/>
      <c r="D22" s="201"/>
      <c r="E22" t="s">
        <v>143</v>
      </c>
      <c r="F22" s="97">
        <v>717.94396271978746</v>
      </c>
      <c r="G22" s="97">
        <v>597.33379416099842</v>
      </c>
      <c r="H22" s="97">
        <v>619.4572680188129</v>
      </c>
      <c r="I22" s="97">
        <v>623.88196279037595</v>
      </c>
      <c r="J22" s="97">
        <v>615.03257324725018</v>
      </c>
      <c r="K22" s="97">
        <v>592.02416043512312</v>
      </c>
      <c r="L22" s="97">
        <v>569.01574762299549</v>
      </c>
      <c r="M22" s="97">
        <v>546.00733481086809</v>
      </c>
      <c r="N22" s="97">
        <v>522.9989219987408</v>
      </c>
      <c r="O22" s="97">
        <v>499.99050918661339</v>
      </c>
      <c r="P22" s="97">
        <v>498.56273642098591</v>
      </c>
      <c r="Q22" s="97">
        <v>497.13496365535832</v>
      </c>
      <c r="R22" s="97">
        <v>495.70719088973084</v>
      </c>
      <c r="S22" s="97">
        <v>494.27941812410324</v>
      </c>
      <c r="T22" s="97">
        <v>492.85164535847571</v>
      </c>
      <c r="U22" s="97">
        <v>491.42387259284817</v>
      </c>
      <c r="V22" s="97">
        <v>489.99609982722069</v>
      </c>
      <c r="W22" s="97">
        <v>488.56832706159292</v>
      </c>
      <c r="X22" s="97">
        <v>487.1405542959655</v>
      </c>
      <c r="Y22" s="97">
        <v>485.71278153033802</v>
      </c>
      <c r="Z22" s="97">
        <v>484.28500876471048</v>
      </c>
      <c r="AA22" s="97">
        <v>482.85723599908272</v>
      </c>
      <c r="AB22" s="97">
        <v>481.42946323345518</v>
      </c>
      <c r="AC22" s="97">
        <v>480.0016904678277</v>
      </c>
      <c r="AD22" s="97">
        <v>478.57391770220045</v>
      </c>
      <c r="AE22" s="97">
        <v>477.14614493657291</v>
      </c>
      <c r="AF22" s="97">
        <v>475.71837217094514</v>
      </c>
      <c r="AG22" s="97">
        <v>474.29059940531789</v>
      </c>
      <c r="AH22" s="97">
        <v>472.86282663969013</v>
      </c>
      <c r="AI22" s="97">
        <v>471.43505387406219</v>
      </c>
      <c r="AL22" t="s">
        <v>143</v>
      </c>
      <c r="AM22" s="97">
        <v>6657.4206622199727</v>
      </c>
      <c r="AN22" s="97">
        <v>7834.8485606388076</v>
      </c>
      <c r="AO22" s="97">
        <v>8125.0281369587756</v>
      </c>
      <c r="AP22" s="97">
        <v>8183.064052222755</v>
      </c>
      <c r="AQ22" s="97">
        <v>8066.9922216947707</v>
      </c>
      <c r="AR22" s="97">
        <v>7765.2054623220192</v>
      </c>
      <c r="AS22" s="97">
        <v>7463.4187029492659</v>
      </c>
      <c r="AT22" s="97">
        <v>7161.6319435765108</v>
      </c>
      <c r="AU22" s="97">
        <v>6859.8451842037612</v>
      </c>
      <c r="AV22" s="97">
        <v>6558.0584248310042</v>
      </c>
      <c r="AW22" s="97">
        <v>6539.331234929743</v>
      </c>
      <c r="AX22" s="97">
        <v>6520.6040450284745</v>
      </c>
      <c r="AY22" s="97">
        <v>6501.8768551272151</v>
      </c>
      <c r="AZ22" s="97">
        <v>6483.149665225943</v>
      </c>
      <c r="BA22" s="97">
        <v>6464.4224753246799</v>
      </c>
      <c r="BB22" s="97">
        <v>6445.695285423415</v>
      </c>
      <c r="BC22" s="97">
        <v>6426.9680955221465</v>
      </c>
      <c r="BD22" s="97">
        <v>6408.2409056208817</v>
      </c>
      <c r="BE22" s="97">
        <v>6389.5137157196204</v>
      </c>
      <c r="BF22" s="97">
        <v>6370.7865258183538</v>
      </c>
      <c r="BG22" s="97">
        <v>6352.0593359170871</v>
      </c>
      <c r="BH22" s="97">
        <v>6333.3321460158259</v>
      </c>
      <c r="BI22" s="97">
        <v>6314.6049561145683</v>
      </c>
      <c r="BJ22" s="97">
        <v>6295.8777662132961</v>
      </c>
      <c r="BK22" s="97">
        <v>6277.150576312024</v>
      </c>
      <c r="BL22" s="97">
        <v>6258.4233864107555</v>
      </c>
      <c r="BM22" s="97">
        <v>6239.6961965095034</v>
      </c>
      <c r="BN22" s="97">
        <v>6220.9690066082276</v>
      </c>
      <c r="BO22" s="97">
        <v>6202.2418167069645</v>
      </c>
      <c r="BP22" s="97">
        <v>6183.5146268056978</v>
      </c>
    </row>
    <row r="23" spans="1:68" ht="15" customHeight="1" x14ac:dyDescent="0.25">
      <c r="B23" s="236"/>
      <c r="C23" s="93"/>
      <c r="D23" s="201"/>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row>
    <row r="24" spans="1:68" ht="15" customHeight="1" x14ac:dyDescent="0.25">
      <c r="B24" s="236"/>
      <c r="C24" s="93"/>
      <c r="D24" s="201"/>
      <c r="E24" s="1" t="s">
        <v>202</v>
      </c>
    </row>
    <row r="25" spans="1:68" ht="15" customHeight="1" x14ac:dyDescent="0.25">
      <c r="B25" s="236"/>
      <c r="C25" s="93"/>
      <c r="D25" s="201"/>
      <c r="F25" s="1">
        <v>2021</v>
      </c>
      <c r="G25" s="1">
        <v>2022</v>
      </c>
      <c r="H25" s="1">
        <v>2023</v>
      </c>
      <c r="I25" s="1">
        <v>2024</v>
      </c>
      <c r="J25" s="1">
        <v>2025</v>
      </c>
      <c r="K25" s="1">
        <v>2026</v>
      </c>
      <c r="L25" s="1">
        <v>2027</v>
      </c>
      <c r="M25" s="1">
        <v>2028</v>
      </c>
      <c r="N25" s="1">
        <v>2029</v>
      </c>
      <c r="O25" s="1">
        <v>2030</v>
      </c>
      <c r="P25" s="1">
        <v>2031</v>
      </c>
      <c r="Q25" s="1">
        <v>2032</v>
      </c>
      <c r="R25" s="1">
        <v>2033</v>
      </c>
      <c r="S25" s="1">
        <v>2034</v>
      </c>
      <c r="T25" s="1">
        <v>2035</v>
      </c>
      <c r="U25" s="1">
        <v>2036</v>
      </c>
      <c r="V25" s="1">
        <v>2037</v>
      </c>
      <c r="W25" s="1">
        <v>2038</v>
      </c>
      <c r="X25" s="1">
        <v>2039</v>
      </c>
      <c r="Y25" s="1">
        <v>2040</v>
      </c>
      <c r="Z25" s="1">
        <v>2041</v>
      </c>
      <c r="AA25" s="1">
        <v>2042</v>
      </c>
      <c r="AB25" s="1">
        <v>2043</v>
      </c>
      <c r="AC25" s="1">
        <v>2044</v>
      </c>
      <c r="AD25" s="1">
        <v>2045</v>
      </c>
      <c r="AE25" s="1">
        <v>2046</v>
      </c>
      <c r="AF25" s="1">
        <v>2047</v>
      </c>
      <c r="AG25" s="1">
        <v>2048</v>
      </c>
      <c r="AH25" s="1">
        <v>2049</v>
      </c>
      <c r="AI25" s="1">
        <v>2050</v>
      </c>
    </row>
    <row r="26" spans="1:68" ht="15" customHeight="1" x14ac:dyDescent="0.25">
      <c r="B26" s="236"/>
      <c r="C26" s="93"/>
      <c r="D26" s="201"/>
      <c r="E26" t="s">
        <v>177</v>
      </c>
      <c r="F26" s="97">
        <v>554.82441710654177</v>
      </c>
      <c r="G26" s="97">
        <v>646.4052908703527</v>
      </c>
      <c r="H26" s="97">
        <v>465.02256610058578</v>
      </c>
      <c r="I26" s="97">
        <v>438.91861311650331</v>
      </c>
      <c r="J26" s="97">
        <v>416.58615922016497</v>
      </c>
      <c r="K26" s="97">
        <v>401.57652335813049</v>
      </c>
      <c r="L26" s="97">
        <v>386.5668874960964</v>
      </c>
      <c r="M26" s="97">
        <v>371.55725163406214</v>
      </c>
      <c r="N26" s="97">
        <v>356.54761577202783</v>
      </c>
      <c r="O26" s="97">
        <v>341.53797990999362</v>
      </c>
      <c r="P26" s="97">
        <v>335.11532741224619</v>
      </c>
      <c r="Q26" s="97">
        <v>328.69267491449909</v>
      </c>
      <c r="R26" s="97">
        <v>322.27002241675194</v>
      </c>
      <c r="S26" s="97">
        <v>315.8473699190049</v>
      </c>
      <c r="T26" s="97">
        <v>309.42471742125764</v>
      </c>
      <c r="U26" s="97">
        <v>303.00206492351055</v>
      </c>
      <c r="V26" s="97">
        <v>296.57941242576328</v>
      </c>
      <c r="W26" s="97">
        <v>290.15675992801619</v>
      </c>
      <c r="X26" s="97">
        <v>283.73410743026892</v>
      </c>
      <c r="Y26" s="97">
        <v>277.31145493252188</v>
      </c>
      <c r="Z26" s="97">
        <v>270.88880243477473</v>
      </c>
      <c r="AA26" s="97">
        <v>264.46614993702758</v>
      </c>
      <c r="AB26" s="97">
        <v>258.0434974392802</v>
      </c>
      <c r="AC26" s="97">
        <v>251.62084494153319</v>
      </c>
      <c r="AD26" s="97">
        <v>245.19819244378604</v>
      </c>
      <c r="AE26" s="97">
        <v>238.77553994603883</v>
      </c>
      <c r="AF26" s="97">
        <v>232.35288744829174</v>
      </c>
      <c r="AG26" s="97">
        <v>225.93023495054445</v>
      </c>
      <c r="AH26" s="97">
        <v>219.50758245279724</v>
      </c>
      <c r="AI26" s="97">
        <v>213.08492995505</v>
      </c>
    </row>
    <row r="27" spans="1:68" ht="15" customHeight="1" x14ac:dyDescent="0.25">
      <c r="B27" s="236"/>
      <c r="C27" s="93"/>
      <c r="D27" s="201"/>
      <c r="E27" t="s">
        <v>176</v>
      </c>
      <c r="F27" s="97">
        <v>554.82441710654177</v>
      </c>
      <c r="G27" s="97">
        <v>646.4052908703527</v>
      </c>
      <c r="H27" s="97">
        <v>624.98274147518885</v>
      </c>
      <c r="I27" s="97">
        <v>606.89699807717466</v>
      </c>
      <c r="J27" s="97">
        <v>591.45481602081554</v>
      </c>
      <c r="K27" s="97">
        <v>579.16303527515129</v>
      </c>
      <c r="L27" s="97">
        <v>567.97038569467782</v>
      </c>
      <c r="M27" s="97">
        <v>557.76319930149475</v>
      </c>
      <c r="N27" s="97">
        <v>547.36161167335547</v>
      </c>
      <c r="O27" s="97">
        <v>537.84330862029799</v>
      </c>
      <c r="P27" s="97">
        <v>531.12026726254385</v>
      </c>
      <c r="Q27" s="97">
        <v>524.39722590479016</v>
      </c>
      <c r="R27" s="97">
        <v>517.67418454703625</v>
      </c>
      <c r="S27" s="97">
        <v>510.95114318928239</v>
      </c>
      <c r="T27" s="97">
        <v>504.22810183152882</v>
      </c>
      <c r="U27" s="97">
        <v>497.50506047377542</v>
      </c>
      <c r="V27" s="97">
        <v>490.78201911602162</v>
      </c>
      <c r="W27" s="97">
        <v>484.0589777582681</v>
      </c>
      <c r="X27" s="97">
        <v>477.33593640051413</v>
      </c>
      <c r="Y27" s="97">
        <v>470.61289504276056</v>
      </c>
      <c r="Z27" s="97">
        <v>463.88985368500732</v>
      </c>
      <c r="AA27" s="97">
        <v>457.16681232725296</v>
      </c>
      <c r="AB27" s="97">
        <v>450.44377096949933</v>
      </c>
      <c r="AC27" s="97">
        <v>443.72072961174558</v>
      </c>
      <c r="AD27" s="97">
        <v>436.99768825399184</v>
      </c>
      <c r="AE27" s="97">
        <v>430.27464689623844</v>
      </c>
      <c r="AF27" s="97">
        <v>423.55160553848475</v>
      </c>
      <c r="AG27" s="97">
        <v>416.82856418073095</v>
      </c>
      <c r="AH27" s="97">
        <v>410.10552282297692</v>
      </c>
      <c r="AI27" s="97">
        <v>403.38248146522312</v>
      </c>
    </row>
    <row r="28" spans="1:68" ht="15" customHeight="1" x14ac:dyDescent="0.25">
      <c r="A28" s="5"/>
      <c r="B28" s="236"/>
      <c r="C28" s="93"/>
      <c r="D28" s="201"/>
      <c r="E28" t="s">
        <v>143</v>
      </c>
      <c r="F28" s="97">
        <v>554.82441710654177</v>
      </c>
      <c r="G28" s="97">
        <v>646.4052908703527</v>
      </c>
      <c r="H28" s="97">
        <v>670.34622756925444</v>
      </c>
      <c r="I28" s="97">
        <v>675.13441490903529</v>
      </c>
      <c r="J28" s="97">
        <v>665.55804022947461</v>
      </c>
      <c r="K28" s="97">
        <v>640.65946606261639</v>
      </c>
      <c r="L28" s="97">
        <v>615.7608918957585</v>
      </c>
      <c r="M28" s="97">
        <v>590.86231772890062</v>
      </c>
      <c r="N28" s="97">
        <v>565.96374356204251</v>
      </c>
      <c r="O28" s="97">
        <v>541.06516939518451</v>
      </c>
      <c r="P28" s="97">
        <v>539.52010384074254</v>
      </c>
      <c r="Q28" s="97">
        <v>537.97503828630101</v>
      </c>
      <c r="R28" s="97">
        <v>536.42997273185847</v>
      </c>
      <c r="S28" s="97">
        <v>534.88490717741672</v>
      </c>
      <c r="T28" s="97">
        <v>533.33984162297486</v>
      </c>
      <c r="U28" s="97">
        <v>531.79477606853266</v>
      </c>
      <c r="V28" s="97">
        <v>530.24971051409079</v>
      </c>
      <c r="W28" s="97">
        <v>528.7046449596495</v>
      </c>
      <c r="X28" s="97">
        <v>527.15957940520696</v>
      </c>
      <c r="Y28" s="97">
        <v>525.61451385076521</v>
      </c>
      <c r="Z28" s="97">
        <v>524.06944829632334</v>
      </c>
      <c r="AA28" s="97">
        <v>522.52438274188148</v>
      </c>
      <c r="AB28" s="97">
        <v>520.97931718743951</v>
      </c>
      <c r="AC28" s="97">
        <v>519.4342516329981</v>
      </c>
      <c r="AD28" s="97">
        <v>517.88918607855578</v>
      </c>
      <c r="AE28" s="97">
        <v>516.34412052411381</v>
      </c>
      <c r="AF28" s="97">
        <v>514.79905496967217</v>
      </c>
      <c r="AG28" s="97">
        <v>513.25398941523008</v>
      </c>
      <c r="AH28" s="97">
        <v>511.70892386078845</v>
      </c>
      <c r="AI28" s="97">
        <v>510.16385830634545</v>
      </c>
    </row>
    <row r="29" spans="1:68" ht="15" customHeight="1" x14ac:dyDescent="0.25">
      <c r="A29" s="5"/>
      <c r="C29" s="93"/>
      <c r="D29" s="93"/>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row>
    <row r="30" spans="1:68" ht="15" customHeight="1" x14ac:dyDescent="0.25">
      <c r="A30" s="5"/>
      <c r="C30" s="93"/>
      <c r="D30" s="93"/>
      <c r="E30" s="24" t="s">
        <v>226</v>
      </c>
      <c r="F30" s="24"/>
      <c r="G30" s="96"/>
      <c r="H30" s="96"/>
      <c r="I30" s="96"/>
      <c r="J30" s="96"/>
      <c r="K30" s="96"/>
      <c r="L30" s="96"/>
      <c r="M30" s="96"/>
      <c r="N30" s="96"/>
      <c r="O30" s="96"/>
      <c r="P30" s="96"/>
      <c r="Q30" s="96"/>
      <c r="R30" s="96"/>
      <c r="S30" s="96"/>
      <c r="T30" s="96"/>
      <c r="U30" s="96"/>
      <c r="V30" s="141"/>
      <c r="W30" s="96"/>
      <c r="X30" s="96"/>
      <c r="Y30" s="96"/>
      <c r="Z30" s="96"/>
      <c r="AA30" s="96"/>
      <c r="AB30" s="96"/>
      <c r="AC30" s="96"/>
      <c r="AD30" s="96"/>
      <c r="AE30" s="96"/>
      <c r="AF30" s="96"/>
      <c r="AG30" s="96"/>
      <c r="AH30" s="96"/>
      <c r="AI30" s="96"/>
      <c r="AJ30" s="96"/>
      <c r="AK30" s="96"/>
      <c r="AL30" s="96"/>
      <c r="AM30" s="96"/>
    </row>
    <row r="31" spans="1:68" ht="15" customHeight="1" thickBot="1" x14ac:dyDescent="0.3">
      <c r="A31" s="5"/>
      <c r="C31" s="93"/>
      <c r="D31" s="93"/>
      <c r="E31" s="24"/>
      <c r="F31" s="24"/>
      <c r="G31" s="96"/>
      <c r="H31" s="96"/>
      <c r="I31" s="96"/>
      <c r="J31" s="96"/>
      <c r="K31" s="96"/>
      <c r="L31" s="96"/>
      <c r="M31" s="96"/>
      <c r="N31" s="96"/>
      <c r="O31" s="96"/>
      <c r="P31" s="96"/>
      <c r="Q31" s="96"/>
      <c r="R31" s="96"/>
      <c r="S31" s="96"/>
      <c r="T31" s="96"/>
      <c r="U31" s="96"/>
      <c r="V31" s="141"/>
      <c r="W31" s="96"/>
      <c r="X31" s="96"/>
      <c r="Y31" s="96"/>
      <c r="Z31" s="96"/>
      <c r="AA31" s="96"/>
      <c r="AB31" s="96"/>
      <c r="AC31" s="96"/>
      <c r="AD31" s="96"/>
      <c r="AE31" s="96"/>
      <c r="AF31" s="96"/>
      <c r="AG31" s="96"/>
      <c r="AH31" s="96"/>
      <c r="AI31" s="96"/>
      <c r="AJ31" s="96"/>
      <c r="AK31" s="96"/>
      <c r="AL31" s="96"/>
      <c r="AM31" s="96"/>
    </row>
    <row r="32" spans="1:68" ht="15" customHeight="1" thickBot="1" x14ac:dyDescent="0.3">
      <c r="A32" s="5"/>
      <c r="C32" s="93"/>
      <c r="D32" s="200" t="s">
        <v>200</v>
      </c>
      <c r="E32" s="120" t="s">
        <v>199</v>
      </c>
      <c r="F32" s="119" t="s">
        <v>198</v>
      </c>
      <c r="G32" s="119" t="s">
        <v>197</v>
      </c>
      <c r="H32" s="119" t="s">
        <v>196</v>
      </c>
      <c r="I32" s="118" t="s">
        <v>195</v>
      </c>
      <c r="J32" s="96"/>
      <c r="K32" s="96"/>
      <c r="L32" s="96"/>
      <c r="M32" s="96"/>
      <c r="N32" s="96"/>
      <c r="O32" s="96"/>
      <c r="P32" s="96"/>
      <c r="Q32" s="96"/>
      <c r="R32" s="96"/>
      <c r="S32" s="96"/>
      <c r="T32" s="96"/>
      <c r="U32" s="96"/>
      <c r="V32" s="141"/>
      <c r="W32" s="96"/>
      <c r="X32" s="96"/>
      <c r="Y32" s="96"/>
      <c r="Z32" s="96"/>
      <c r="AA32" s="96"/>
      <c r="AB32" s="96"/>
      <c r="AC32" s="96"/>
      <c r="AD32" s="96"/>
      <c r="AE32" s="96"/>
      <c r="AF32" s="96"/>
      <c r="AG32" s="96"/>
      <c r="AH32" s="96"/>
      <c r="AI32" s="96"/>
      <c r="AJ32" s="96"/>
      <c r="AK32" s="96"/>
      <c r="AL32" s="96"/>
      <c r="AM32" s="96"/>
    </row>
    <row r="33" spans="1:74" ht="15" customHeight="1" x14ac:dyDescent="0.25">
      <c r="A33" s="5"/>
      <c r="C33" s="93"/>
      <c r="D33" s="200"/>
      <c r="E33" s="147" t="s">
        <v>233</v>
      </c>
      <c r="F33" s="146" t="s">
        <v>236</v>
      </c>
      <c r="G33" s="146" t="s">
        <v>157</v>
      </c>
      <c r="H33" s="146" t="s">
        <v>150</v>
      </c>
      <c r="I33" s="115" t="s">
        <v>188</v>
      </c>
      <c r="J33" s="96"/>
      <c r="K33" s="96"/>
      <c r="L33" s="96"/>
      <c r="M33" s="96"/>
      <c r="N33" s="96"/>
      <c r="O33" s="96"/>
      <c r="P33" s="96"/>
      <c r="Q33" s="96"/>
      <c r="R33" s="96"/>
      <c r="S33" s="96"/>
      <c r="T33" s="96"/>
      <c r="U33" s="96"/>
      <c r="V33" s="141"/>
      <c r="W33" s="96"/>
      <c r="X33" s="96"/>
      <c r="Y33" s="96"/>
      <c r="Z33" s="96"/>
      <c r="AA33" s="96"/>
      <c r="AB33" s="96"/>
      <c r="AC33" s="96"/>
      <c r="AD33" s="96"/>
      <c r="AE33" s="96"/>
      <c r="AF33" s="96"/>
      <c r="AG33" s="96"/>
      <c r="AH33" s="96"/>
      <c r="AI33" s="96"/>
      <c r="AJ33" s="96"/>
      <c r="AK33" s="96"/>
      <c r="AL33" s="96"/>
      <c r="AM33" s="96"/>
    </row>
    <row r="34" spans="1:74" ht="15" customHeight="1" thickBot="1" x14ac:dyDescent="0.3">
      <c r="A34" s="5"/>
      <c r="C34" s="93"/>
      <c r="D34" s="200"/>
      <c r="E34" s="145" t="s">
        <v>93</v>
      </c>
      <c r="F34" s="144" t="s">
        <v>235</v>
      </c>
      <c r="G34" s="144" t="s">
        <v>157</v>
      </c>
      <c r="H34" s="144" t="s">
        <v>150</v>
      </c>
      <c r="I34" s="143" t="s">
        <v>188</v>
      </c>
      <c r="J34" s="96"/>
      <c r="K34" s="96"/>
      <c r="L34" s="96"/>
      <c r="M34" s="96"/>
      <c r="N34" s="96"/>
      <c r="O34" s="96"/>
      <c r="P34" s="96"/>
      <c r="Q34" s="96"/>
      <c r="R34" s="96"/>
      <c r="S34" s="96"/>
      <c r="T34" s="96"/>
      <c r="U34" s="96"/>
      <c r="V34" s="141"/>
      <c r="W34" s="96"/>
      <c r="X34" s="96"/>
      <c r="Y34" s="96"/>
      <c r="Z34" s="96"/>
      <c r="AA34" s="96"/>
      <c r="AB34" s="96"/>
      <c r="AC34" s="96"/>
      <c r="AD34" s="96"/>
      <c r="AE34" s="96"/>
      <c r="AF34" s="96"/>
      <c r="AG34" s="96"/>
      <c r="AH34" s="96"/>
      <c r="AI34" s="96"/>
      <c r="AJ34" s="96"/>
      <c r="AK34" s="96"/>
      <c r="AL34" s="96"/>
      <c r="AM34" s="96"/>
    </row>
    <row r="35" spans="1:74" ht="15" customHeight="1" x14ac:dyDescent="0.25">
      <c r="A35" s="5"/>
      <c r="C35" s="93"/>
      <c r="D35" s="93"/>
      <c r="E35" s="1"/>
      <c r="F35" s="1"/>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row>
    <row r="36" spans="1:74" s="45" customFormat="1" ht="14.25" customHeight="1" x14ac:dyDescent="0.2">
      <c r="A36" s="401"/>
      <c r="C36" s="202" t="s">
        <v>187</v>
      </c>
      <c r="D36" s="202"/>
      <c r="E36" s="202"/>
      <c r="F36" s="202"/>
      <c r="G36" s="202"/>
      <c r="H36" s="202"/>
      <c r="I36" s="202"/>
      <c r="J36" s="202"/>
      <c r="K36" s="202"/>
      <c r="L36" s="202"/>
      <c r="M36" s="202"/>
      <c r="N36" s="202"/>
      <c r="O36" s="202"/>
      <c r="P36" s="202"/>
      <c r="Q36" s="202"/>
      <c r="R36" s="89"/>
      <c r="S36" s="89"/>
      <c r="T36" s="89"/>
      <c r="U36" s="89"/>
      <c r="V36" s="89"/>
      <c r="W36" s="89"/>
      <c r="X36" s="89"/>
      <c r="Y36" s="89"/>
      <c r="Z36" s="102"/>
      <c r="AA36" s="102"/>
      <c r="AB36" s="102"/>
      <c r="AC36" s="102"/>
      <c r="AD36" s="102"/>
      <c r="AE36" s="102"/>
      <c r="AF36" s="102"/>
      <c r="AG36" s="102"/>
      <c r="AH36" s="102"/>
      <c r="AI36" s="102"/>
      <c r="AJ36" s="102"/>
      <c r="AK36" s="102"/>
      <c r="AL36" s="102"/>
      <c r="AM36" s="102"/>
      <c r="AN36" s="102"/>
      <c r="AO36" s="102"/>
      <c r="AP36" s="102"/>
      <c r="AQ36" s="102"/>
      <c r="AR36" s="102"/>
    </row>
    <row r="37" spans="1:74" s="45" customFormat="1" ht="14.25" customHeight="1" thickBot="1" x14ac:dyDescent="0.25">
      <c r="A37" s="401"/>
    </row>
    <row r="38" spans="1:74" ht="15.75" thickBot="1" x14ac:dyDescent="0.3">
      <c r="A38" s="5"/>
      <c r="D38" s="101" t="s">
        <v>224</v>
      </c>
    </row>
    <row r="39" spans="1:74" x14ac:dyDescent="0.25">
      <c r="A39" s="5"/>
      <c r="D39" t="s">
        <v>234</v>
      </c>
    </row>
    <row r="40" spans="1:74" x14ac:dyDescent="0.25">
      <c r="A40" s="5"/>
      <c r="G40" s="1">
        <v>2021</v>
      </c>
      <c r="H40" s="1">
        <v>2022</v>
      </c>
      <c r="I40" s="1">
        <v>2023</v>
      </c>
      <c r="J40" s="1">
        <v>2024</v>
      </c>
      <c r="K40" s="1">
        <v>2025</v>
      </c>
      <c r="L40" s="1">
        <v>2026</v>
      </c>
      <c r="M40" s="1">
        <v>2027</v>
      </c>
      <c r="N40" s="1">
        <v>2028</v>
      </c>
      <c r="O40" s="1">
        <v>2029</v>
      </c>
      <c r="P40" s="1">
        <v>2030</v>
      </c>
      <c r="Q40" s="1">
        <v>2031</v>
      </c>
      <c r="R40" s="1">
        <v>2032</v>
      </c>
      <c r="S40" s="1">
        <v>2033</v>
      </c>
      <c r="T40" s="1">
        <v>2034</v>
      </c>
      <c r="U40" s="1">
        <v>2035</v>
      </c>
      <c r="V40" s="1">
        <v>2036</v>
      </c>
      <c r="W40" s="1">
        <v>2037</v>
      </c>
      <c r="X40" s="1">
        <v>2038</v>
      </c>
      <c r="Y40" s="1">
        <v>2039</v>
      </c>
      <c r="Z40" s="1">
        <v>2040</v>
      </c>
      <c r="AA40" s="1">
        <v>2041</v>
      </c>
      <c r="AB40" s="1">
        <v>2042</v>
      </c>
      <c r="AC40" s="1">
        <v>2043</v>
      </c>
      <c r="AD40" s="1">
        <v>2044</v>
      </c>
      <c r="AE40" s="1">
        <v>2045</v>
      </c>
      <c r="AF40" s="1">
        <v>2046</v>
      </c>
      <c r="AG40" s="1">
        <v>2047</v>
      </c>
      <c r="AH40" s="1">
        <v>2048</v>
      </c>
      <c r="AI40" s="1">
        <v>2049</v>
      </c>
      <c r="AJ40" s="1">
        <v>2050</v>
      </c>
    </row>
    <row r="41" spans="1:74" ht="15" customHeight="1" x14ac:dyDescent="0.25">
      <c r="A41" s="401" t="str">
        <f t="shared" ref="A41:A46" si="0">$D$41&amp;"_"&amp;E41&amp;"_"&amp;F41</f>
        <v>Overnight Capital Cost ($/kW)_Residential Battery Storage - 5 kW - 12.5 kWh_Advanced</v>
      </c>
      <c r="B41" s="204" t="s">
        <v>184</v>
      </c>
      <c r="D41" s="199" t="s">
        <v>77</v>
      </c>
      <c r="E41" s="92" t="s">
        <v>233</v>
      </c>
      <c r="F41" s="91" t="s">
        <v>177</v>
      </c>
      <c r="G41" s="100">
        <v>3681.1684563500048</v>
      </c>
      <c r="H41" s="100">
        <v>3706.7094884006101</v>
      </c>
      <c r="I41" s="100">
        <v>2666.5987770065412</v>
      </c>
      <c r="J41" s="100">
        <v>2516.9097636623301</v>
      </c>
      <c r="K41" s="100">
        <v>2388.8478187401765</v>
      </c>
      <c r="L41" s="100">
        <v>2302.7774222675107</v>
      </c>
      <c r="M41" s="100">
        <v>2216.7070257948444</v>
      </c>
      <c r="N41" s="100">
        <v>2130.636629322179</v>
      </c>
      <c r="O41" s="100">
        <v>2044.5662328495121</v>
      </c>
      <c r="P41" s="100">
        <v>1958.4958363768469</v>
      </c>
      <c r="Q41" s="100">
        <v>1921.6661456389434</v>
      </c>
      <c r="R41" s="100">
        <v>1884.8364549010403</v>
      </c>
      <c r="S41" s="100">
        <v>1848.0067641631372</v>
      </c>
      <c r="T41" s="100">
        <v>1811.1770734252343</v>
      </c>
      <c r="U41" s="100">
        <v>1774.3473826873312</v>
      </c>
      <c r="V41" s="100">
        <v>1737.5176919494284</v>
      </c>
      <c r="W41" s="100">
        <v>1700.6880012115248</v>
      </c>
      <c r="X41" s="100">
        <v>1663.8583104736222</v>
      </c>
      <c r="Y41" s="100">
        <v>1627.0286197357195</v>
      </c>
      <c r="Z41" s="100">
        <v>1590.1989289978164</v>
      </c>
      <c r="AA41" s="100">
        <v>1553.3692382599133</v>
      </c>
      <c r="AB41" s="100">
        <v>1516.5395475220105</v>
      </c>
      <c r="AC41" s="100">
        <v>1479.7098567841072</v>
      </c>
      <c r="AD41" s="100">
        <v>1442.8801660462041</v>
      </c>
      <c r="AE41" s="100">
        <v>1406.0504753083017</v>
      </c>
      <c r="AF41" s="100">
        <v>1369.2207845703986</v>
      </c>
      <c r="AG41" s="100">
        <v>1332.3910938324955</v>
      </c>
      <c r="AH41" s="100">
        <v>1295.5614030945922</v>
      </c>
      <c r="AI41" s="100">
        <v>1258.7317123566893</v>
      </c>
      <c r="AJ41" s="100">
        <v>1221.902021618786</v>
      </c>
    </row>
    <row r="42" spans="1:74" x14ac:dyDescent="0.25">
      <c r="A42" s="401" t="str">
        <f t="shared" si="0"/>
        <v>Overnight Capital Cost ($/kW)_Residential Battery Storage - 5 kW - 12.5 kWh_Moderate</v>
      </c>
      <c r="B42" s="204"/>
      <c r="D42" s="200"/>
      <c r="E42" s="92" t="s">
        <v>233</v>
      </c>
      <c r="F42" s="91" t="s">
        <v>176</v>
      </c>
      <c r="G42" s="100">
        <v>3681.1684563500048</v>
      </c>
      <c r="H42" s="100">
        <v>3706.7094884006101</v>
      </c>
      <c r="I42" s="100">
        <v>3507.7772571152245</v>
      </c>
      <c r="J42" s="100">
        <v>3326.0059193038906</v>
      </c>
      <c r="K42" s="100">
        <v>3157.7515951216506</v>
      </c>
      <c r="L42" s="100">
        <v>3060.6969099114931</v>
      </c>
      <c r="M42" s="100">
        <v>2973.8278889274702</v>
      </c>
      <c r="N42" s="100">
        <v>2897.7313251059695</v>
      </c>
      <c r="O42" s="100">
        <v>2823.3128193474308</v>
      </c>
      <c r="P42" s="100">
        <v>2755.6756643399654</v>
      </c>
      <c r="Q42" s="100">
        <v>2721.2297185357152</v>
      </c>
      <c r="R42" s="100">
        <v>2686.7837727314663</v>
      </c>
      <c r="S42" s="100">
        <v>2652.3378269272166</v>
      </c>
      <c r="T42" s="100">
        <v>2617.8918811229664</v>
      </c>
      <c r="U42" s="100">
        <v>2583.4459353187171</v>
      </c>
      <c r="V42" s="100">
        <v>2548.9999895144674</v>
      </c>
      <c r="W42" s="100">
        <v>2514.5540437102181</v>
      </c>
      <c r="X42" s="100">
        <v>2480.1080979059684</v>
      </c>
      <c r="Y42" s="100">
        <v>2445.66215210172</v>
      </c>
      <c r="Z42" s="100">
        <v>2411.2162062974703</v>
      </c>
      <c r="AA42" s="100">
        <v>2376.770260493221</v>
      </c>
      <c r="AB42" s="100">
        <v>2342.3243146889713</v>
      </c>
      <c r="AC42" s="100">
        <v>2307.8783688847202</v>
      </c>
      <c r="AD42" s="100">
        <v>2273.4324230804714</v>
      </c>
      <c r="AE42" s="100">
        <v>2238.9864772762221</v>
      </c>
      <c r="AF42" s="100">
        <v>2204.5405314719728</v>
      </c>
      <c r="AG42" s="100">
        <v>2170.0945856677226</v>
      </c>
      <c r="AH42" s="100">
        <v>2135.6486398634747</v>
      </c>
      <c r="AI42" s="100">
        <v>2101.2026940592241</v>
      </c>
      <c r="AJ42" s="100">
        <v>2066.7567482549734</v>
      </c>
    </row>
    <row r="43" spans="1:74" x14ac:dyDescent="0.25">
      <c r="A43" s="401" t="str">
        <f t="shared" si="0"/>
        <v>Overnight Capital Cost ($/kW)_Residential Battery Storage - 5 kW - 12.5 kWh_Conservative</v>
      </c>
      <c r="B43" s="204"/>
      <c r="D43" s="200"/>
      <c r="E43" s="92" t="s">
        <v>233</v>
      </c>
      <c r="F43" s="91" t="s">
        <v>143</v>
      </c>
      <c r="G43" s="100">
        <v>3681.1684563500048</v>
      </c>
      <c r="H43" s="100">
        <v>3706.7094884006101</v>
      </c>
      <c r="I43" s="100">
        <v>3843.9950250080424</v>
      </c>
      <c r="J43" s="100">
        <v>3871.4521323295266</v>
      </c>
      <c r="K43" s="100">
        <v>3816.5379176865545</v>
      </c>
      <c r="L43" s="100">
        <v>3673.7609596148277</v>
      </c>
      <c r="M43" s="100">
        <v>3530.9840015431009</v>
      </c>
      <c r="N43" s="100">
        <v>3388.2070434713728</v>
      </c>
      <c r="O43" s="100">
        <v>3245.4300853996465</v>
      </c>
      <c r="P43" s="100">
        <v>3102.6531273279188</v>
      </c>
      <c r="Q43" s="100">
        <v>3093.7931918791555</v>
      </c>
      <c r="R43" s="100">
        <v>3084.9332564303918</v>
      </c>
      <c r="S43" s="100">
        <v>3076.073320981629</v>
      </c>
      <c r="T43" s="100">
        <v>3067.2133855328634</v>
      </c>
      <c r="U43" s="100">
        <v>3058.3534500841001</v>
      </c>
      <c r="V43" s="100">
        <v>3049.4935146353359</v>
      </c>
      <c r="W43" s="100">
        <v>3040.6335791865718</v>
      </c>
      <c r="X43" s="100">
        <v>3031.773643737808</v>
      </c>
      <c r="Y43" s="100">
        <v>3022.9137082890447</v>
      </c>
      <c r="Z43" s="100">
        <v>3014.053772840281</v>
      </c>
      <c r="AA43" s="100">
        <v>3005.1938373915173</v>
      </c>
      <c r="AB43" s="100">
        <v>2996.3339019427535</v>
      </c>
      <c r="AC43" s="100">
        <v>2987.4739664939912</v>
      </c>
      <c r="AD43" s="100">
        <v>2978.6140310452265</v>
      </c>
      <c r="AE43" s="100">
        <v>2969.7540955964619</v>
      </c>
      <c r="AF43" s="100">
        <v>2960.8941601476972</v>
      </c>
      <c r="AG43" s="100">
        <v>2952.0342246989358</v>
      </c>
      <c r="AH43" s="100">
        <v>2943.1742892501707</v>
      </c>
      <c r="AI43" s="100">
        <v>2934.3143538014065</v>
      </c>
      <c r="AJ43" s="100">
        <v>2925.4544183526405</v>
      </c>
    </row>
    <row r="44" spans="1:74" x14ac:dyDescent="0.25">
      <c r="A44" s="401" t="str">
        <f t="shared" si="0"/>
        <v>Overnight Capital Cost ($/kW)_Residential Battery Storage - 5 kW - 20 kWh_Advanced</v>
      </c>
      <c r="B44" s="204"/>
      <c r="D44" s="201"/>
      <c r="E44" s="92" t="s">
        <v>93</v>
      </c>
      <c r="F44" s="91" t="s">
        <v>177</v>
      </c>
      <c r="G44" s="100">
        <v>4758.084400429686</v>
      </c>
      <c r="H44" s="100">
        <v>4602.7101796421075</v>
      </c>
      <c r="I44" s="100">
        <v>3311.1797334959397</v>
      </c>
      <c r="J44" s="100">
        <v>3125.3072911974555</v>
      </c>
      <c r="K44" s="100">
        <v>2966.2896990817344</v>
      </c>
      <c r="L44" s="100">
        <v>2859.4140210038422</v>
      </c>
      <c r="M44" s="100">
        <v>2752.5383429259496</v>
      </c>
      <c r="N44" s="100">
        <v>2645.6626648480583</v>
      </c>
      <c r="O44" s="100">
        <v>2538.7869867701652</v>
      </c>
      <c r="P44" s="100">
        <v>2431.9113086922744</v>
      </c>
      <c r="Q44" s="100">
        <v>2386.1789973247696</v>
      </c>
      <c r="R44" s="100">
        <v>2340.4466859572653</v>
      </c>
      <c r="S44" s="100">
        <v>2294.714374589762</v>
      </c>
      <c r="T44" s="100">
        <v>2248.9820632222581</v>
      </c>
      <c r="U44" s="100">
        <v>2203.2497518547548</v>
      </c>
      <c r="V44" s="100">
        <v>2157.5174404872514</v>
      </c>
      <c r="W44" s="100">
        <v>2111.7851291197476</v>
      </c>
      <c r="X44" s="100">
        <v>2066.0528177522438</v>
      </c>
      <c r="Y44" s="100">
        <v>2020.3205063847404</v>
      </c>
      <c r="Z44" s="100">
        <v>1974.588195017237</v>
      </c>
      <c r="AA44" s="100">
        <v>1928.855883649733</v>
      </c>
      <c r="AB44" s="100">
        <v>1883.1235722822298</v>
      </c>
      <c r="AC44" s="100">
        <v>1837.3912609147258</v>
      </c>
      <c r="AD44" s="100">
        <v>1791.6589495472222</v>
      </c>
      <c r="AE44" s="100">
        <v>1745.9266381797192</v>
      </c>
      <c r="AF44" s="100">
        <v>1700.1943268122152</v>
      </c>
      <c r="AG44" s="100">
        <v>1654.4620154447111</v>
      </c>
      <c r="AH44" s="100">
        <v>1608.7297040772078</v>
      </c>
      <c r="AI44" s="100">
        <v>1562.9973927097042</v>
      </c>
      <c r="AJ44" s="100">
        <v>1517.2650813422001</v>
      </c>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row>
    <row r="45" spans="1:74" x14ac:dyDescent="0.25">
      <c r="A45" s="401" t="str">
        <f t="shared" si="0"/>
        <v>Overnight Capital Cost ($/kW)_Residential Battery Storage - 5 kW - 20 kWh_Moderate</v>
      </c>
      <c r="B45" s="204"/>
      <c r="D45" s="201"/>
      <c r="E45" s="92" t="s">
        <v>93</v>
      </c>
      <c r="F45" s="91" t="s">
        <v>176</v>
      </c>
      <c r="G45" s="100">
        <v>4758.084400429686</v>
      </c>
      <c r="H45" s="100">
        <v>4602.7101796421075</v>
      </c>
      <c r="I45" s="100">
        <v>4328.4307511951965</v>
      </c>
      <c r="J45" s="100">
        <v>4074.7533601047617</v>
      </c>
      <c r="K45" s="100">
        <v>3837.2720540324108</v>
      </c>
      <c r="L45" s="100">
        <v>3707.2377423117941</v>
      </c>
      <c r="M45" s="100">
        <v>3591.2423533157025</v>
      </c>
      <c r="N45" s="100">
        <v>3490.4582840235889</v>
      </c>
      <c r="O45" s="100">
        <v>3392.7585005580609</v>
      </c>
      <c r="P45" s="100">
        <v>3304.0941901783262</v>
      </c>
      <c r="Q45" s="100">
        <v>3262.7930128010971</v>
      </c>
      <c r="R45" s="100">
        <v>3221.4918354238694</v>
      </c>
      <c r="S45" s="100">
        <v>3180.1906580466398</v>
      </c>
      <c r="T45" s="100">
        <v>3138.8894806694107</v>
      </c>
      <c r="U45" s="100">
        <v>3097.5883032921815</v>
      </c>
      <c r="V45" s="100">
        <v>3056.287125914952</v>
      </c>
      <c r="W45" s="100">
        <v>3014.9859485377233</v>
      </c>
      <c r="X45" s="100">
        <v>2973.6847711604942</v>
      </c>
      <c r="Y45" s="100">
        <v>2932.3835937832664</v>
      </c>
      <c r="Z45" s="100">
        <v>2891.0824164060368</v>
      </c>
      <c r="AA45" s="100">
        <v>2849.7812390288077</v>
      </c>
      <c r="AB45" s="100">
        <v>2808.4800616515786</v>
      </c>
      <c r="AC45" s="100">
        <v>2767.1788842743481</v>
      </c>
      <c r="AD45" s="100">
        <v>2725.8777068971194</v>
      </c>
      <c r="AE45" s="100">
        <v>2684.5765295198908</v>
      </c>
      <c r="AF45" s="100">
        <v>2643.2753521426616</v>
      </c>
      <c r="AG45" s="100">
        <v>2601.9741747654325</v>
      </c>
      <c r="AH45" s="100">
        <v>2560.6729973882052</v>
      </c>
      <c r="AI45" s="100">
        <v>2519.3718200109752</v>
      </c>
      <c r="AJ45" s="100">
        <v>2478.0706426337447</v>
      </c>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row>
    <row r="46" spans="1:74" x14ac:dyDescent="0.25">
      <c r="A46" s="401" t="str">
        <f t="shared" si="0"/>
        <v>Overnight Capital Cost ($/kW)_Residential Battery Storage - 5 kW - 20 kWh_Conservative</v>
      </c>
      <c r="B46" s="204"/>
      <c r="D46" s="201"/>
      <c r="E46" s="92" t="s">
        <v>93</v>
      </c>
      <c r="F46" s="91" t="s">
        <v>143</v>
      </c>
      <c r="G46" s="100">
        <v>4758.084400429686</v>
      </c>
      <c r="H46" s="100">
        <v>4602.7101796421075</v>
      </c>
      <c r="I46" s="100">
        <v>4773.1809270362619</v>
      </c>
      <c r="J46" s="100">
        <v>4807.2750765150904</v>
      </c>
      <c r="K46" s="100">
        <v>4739.0867775574297</v>
      </c>
      <c r="L46" s="100">
        <v>4561.7972002675133</v>
      </c>
      <c r="M46" s="100">
        <v>4384.5076229775932</v>
      </c>
      <c r="N46" s="100">
        <v>4207.2180456876758</v>
      </c>
      <c r="O46" s="100">
        <v>4029.928468397758</v>
      </c>
      <c r="P46" s="100">
        <v>3852.6388911078393</v>
      </c>
      <c r="Q46" s="100">
        <v>3841.6372965106348</v>
      </c>
      <c r="R46" s="100">
        <v>3830.6357019134289</v>
      </c>
      <c r="S46" s="100">
        <v>3819.6341073162248</v>
      </c>
      <c r="T46" s="100">
        <v>3808.6325127190185</v>
      </c>
      <c r="U46" s="100">
        <v>3797.6309181218139</v>
      </c>
      <c r="V46" s="100">
        <v>3786.6293235246085</v>
      </c>
      <c r="W46" s="100">
        <v>3775.627728927403</v>
      </c>
      <c r="X46" s="100">
        <v>3764.6261343301971</v>
      </c>
      <c r="Y46" s="100">
        <v>3753.6245397329926</v>
      </c>
      <c r="Z46" s="100">
        <v>3742.6229451357881</v>
      </c>
      <c r="AA46" s="100">
        <v>3731.6213505385822</v>
      </c>
      <c r="AB46" s="100">
        <v>3720.6197559413777</v>
      </c>
      <c r="AC46" s="100">
        <v>3709.6181613441731</v>
      </c>
      <c r="AD46" s="100">
        <v>3698.6165667469677</v>
      </c>
      <c r="AE46" s="100">
        <v>3687.6149721497627</v>
      </c>
      <c r="AF46" s="100">
        <v>3676.6133775525568</v>
      </c>
      <c r="AG46" s="100">
        <v>3665.6117829553536</v>
      </c>
      <c r="AH46" s="100">
        <v>3654.6101883581478</v>
      </c>
      <c r="AI46" s="100">
        <v>3643.6085937609414</v>
      </c>
      <c r="AJ46" s="100">
        <v>3632.6069991637341</v>
      </c>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row>
    <row r="47" spans="1:74" x14ac:dyDescent="0.25">
      <c r="A47" s="5"/>
      <c r="B47" s="204"/>
      <c r="D47" s="93"/>
      <c r="E47" s="95"/>
      <c r="F47" s="95"/>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row>
    <row r="48" spans="1:74" x14ac:dyDescent="0.25">
      <c r="A48" s="5"/>
      <c r="B48" s="204"/>
      <c r="D48" s="93"/>
      <c r="E48" s="95"/>
      <c r="F48" s="95"/>
      <c r="G48" s="1">
        <v>2021</v>
      </c>
      <c r="H48" s="1">
        <v>2022</v>
      </c>
      <c r="I48" s="1">
        <v>2023</v>
      </c>
      <c r="J48" s="1">
        <v>2024</v>
      </c>
      <c r="K48" s="1">
        <v>2025</v>
      </c>
      <c r="L48" s="1">
        <v>2026</v>
      </c>
      <c r="M48" s="1">
        <v>2027</v>
      </c>
      <c r="N48" s="1">
        <v>2028</v>
      </c>
      <c r="O48" s="1">
        <v>2029</v>
      </c>
      <c r="P48" s="1">
        <v>2030</v>
      </c>
      <c r="Q48" s="1">
        <v>2031</v>
      </c>
      <c r="R48" s="1">
        <v>2032</v>
      </c>
      <c r="S48" s="1">
        <v>2033</v>
      </c>
      <c r="T48" s="1">
        <v>2034</v>
      </c>
      <c r="U48" s="1">
        <v>2035</v>
      </c>
      <c r="V48" s="1">
        <v>2036</v>
      </c>
      <c r="W48" s="1">
        <v>2037</v>
      </c>
      <c r="X48" s="1">
        <v>2038</v>
      </c>
      <c r="Y48" s="1">
        <v>2039</v>
      </c>
      <c r="Z48" s="1">
        <v>2040</v>
      </c>
      <c r="AA48" s="1">
        <v>2041</v>
      </c>
      <c r="AB48" s="1">
        <v>2042</v>
      </c>
      <c r="AC48" s="1">
        <v>2043</v>
      </c>
      <c r="AD48" s="1">
        <v>2044</v>
      </c>
      <c r="AE48" s="1">
        <v>2045</v>
      </c>
      <c r="AF48" s="1">
        <v>2046</v>
      </c>
      <c r="AG48" s="1">
        <v>2047</v>
      </c>
      <c r="AH48" s="1">
        <v>2048</v>
      </c>
      <c r="AI48" s="1">
        <v>2049</v>
      </c>
      <c r="AJ48" s="1">
        <v>2050</v>
      </c>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row>
    <row r="49" spans="1:74" x14ac:dyDescent="0.25">
      <c r="A49" s="5"/>
      <c r="B49" s="204"/>
      <c r="D49" s="199" t="s">
        <v>222</v>
      </c>
      <c r="E49" s="92" t="s">
        <v>233</v>
      </c>
      <c r="F49" s="91" t="s">
        <v>177</v>
      </c>
      <c r="G49" s="100">
        <v>18405.842281750025</v>
      </c>
      <c r="H49" s="100">
        <v>18533.547442003051</v>
      </c>
      <c r="I49" s="100">
        <v>13332.993885032705</v>
      </c>
      <c r="J49" s="100">
        <v>12584.54881831165</v>
      </c>
      <c r="K49" s="100">
        <v>11944.239093700882</v>
      </c>
      <c r="L49" s="100">
        <v>11513.887111337554</v>
      </c>
      <c r="M49" s="100">
        <v>11083.535128974221</v>
      </c>
      <c r="N49" s="100">
        <v>10653.183146610896</v>
      </c>
      <c r="O49" s="100">
        <v>10222.83116424756</v>
      </c>
      <c r="P49" s="100">
        <v>9792.479181884235</v>
      </c>
      <c r="Q49" s="100">
        <v>9608.3307281947164</v>
      </c>
      <c r="R49" s="100">
        <v>9424.1822745052013</v>
      </c>
      <c r="S49" s="100">
        <v>9240.0338208156863</v>
      </c>
      <c r="T49" s="100">
        <v>9055.8853671261713</v>
      </c>
      <c r="U49" s="100">
        <v>8871.7369134366563</v>
      </c>
      <c r="V49" s="100">
        <v>8687.5884597471413</v>
      </c>
      <c r="W49" s="100">
        <v>8503.4400060576245</v>
      </c>
      <c r="X49" s="100">
        <v>8319.2915523681113</v>
      </c>
      <c r="Y49" s="100">
        <v>8135.1430986785972</v>
      </c>
      <c r="Z49" s="100">
        <v>7950.9946449890822</v>
      </c>
      <c r="AA49" s="100">
        <v>7766.8461912995672</v>
      </c>
      <c r="AB49" s="100">
        <v>7582.6977376100522</v>
      </c>
      <c r="AC49" s="100">
        <v>7398.5492839205363</v>
      </c>
      <c r="AD49" s="100">
        <v>7214.4008302310203</v>
      </c>
      <c r="AE49" s="100">
        <v>7030.2523765415081</v>
      </c>
      <c r="AF49" s="100">
        <v>6846.103922851993</v>
      </c>
      <c r="AG49" s="100">
        <v>6661.9554691624771</v>
      </c>
      <c r="AH49" s="100">
        <v>6477.8070154729603</v>
      </c>
      <c r="AI49" s="100">
        <v>6293.6585617834462</v>
      </c>
      <c r="AJ49" s="100">
        <v>6109.5101080939303</v>
      </c>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row>
    <row r="50" spans="1:74" x14ac:dyDescent="0.25">
      <c r="A50" s="5"/>
      <c r="B50" s="204"/>
      <c r="D50" s="200"/>
      <c r="E50" s="92" t="s">
        <v>233</v>
      </c>
      <c r="F50" s="91" t="s">
        <v>176</v>
      </c>
      <c r="G50" s="100">
        <v>18405.842281750025</v>
      </c>
      <c r="H50" s="100">
        <v>18533.547442003051</v>
      </c>
      <c r="I50" s="100">
        <v>17538.886285576122</v>
      </c>
      <c r="J50" s="100">
        <v>16630.029596519453</v>
      </c>
      <c r="K50" s="100">
        <v>15788.757975608252</v>
      </c>
      <c r="L50" s="100">
        <v>15303.484549557466</v>
      </c>
      <c r="M50" s="100">
        <v>14869.139444637351</v>
      </c>
      <c r="N50" s="100">
        <v>14488.656625529848</v>
      </c>
      <c r="O50" s="100">
        <v>14116.564096737155</v>
      </c>
      <c r="P50" s="100">
        <v>13778.378321699827</v>
      </c>
      <c r="Q50" s="100">
        <v>13606.148592678575</v>
      </c>
      <c r="R50" s="100">
        <v>13433.918863657333</v>
      </c>
      <c r="S50" s="100">
        <v>13261.689134636083</v>
      </c>
      <c r="T50" s="100">
        <v>13089.459405614833</v>
      </c>
      <c r="U50" s="100">
        <v>12917.229676593586</v>
      </c>
      <c r="V50" s="100">
        <v>12744.999947572338</v>
      </c>
      <c r="W50" s="100">
        <v>12572.770218551092</v>
      </c>
      <c r="X50" s="100">
        <v>12400.540489529842</v>
      </c>
      <c r="Y50" s="100">
        <v>12228.310760508601</v>
      </c>
      <c r="Z50" s="100">
        <v>12056.081031487352</v>
      </c>
      <c r="AA50" s="100">
        <v>11883.851302466104</v>
      </c>
      <c r="AB50" s="100">
        <v>11711.621573444856</v>
      </c>
      <c r="AC50" s="100">
        <v>11539.391844423601</v>
      </c>
      <c r="AD50" s="100">
        <v>11367.162115402356</v>
      </c>
      <c r="AE50" s="100">
        <v>11194.93238638111</v>
      </c>
      <c r="AF50" s="100">
        <v>11022.702657359863</v>
      </c>
      <c r="AG50" s="100">
        <v>10850.472928338613</v>
      </c>
      <c r="AH50" s="100">
        <v>10678.243199317374</v>
      </c>
      <c r="AI50" s="100">
        <v>10506.01347029612</v>
      </c>
      <c r="AJ50" s="100">
        <v>10333.783741274867</v>
      </c>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row>
    <row r="51" spans="1:74" x14ac:dyDescent="0.25">
      <c r="A51" s="5"/>
      <c r="B51" s="204"/>
      <c r="D51" s="200"/>
      <c r="E51" s="92" t="s">
        <v>233</v>
      </c>
      <c r="F51" s="91" t="s">
        <v>143</v>
      </c>
      <c r="G51" s="100">
        <v>18405.842281750025</v>
      </c>
      <c r="H51" s="100">
        <v>18533.547442003051</v>
      </c>
      <c r="I51" s="100">
        <v>19219.975125040211</v>
      </c>
      <c r="J51" s="100">
        <v>19357.260661647633</v>
      </c>
      <c r="K51" s="100">
        <v>19082.689588432771</v>
      </c>
      <c r="L51" s="100">
        <v>18368.804798074139</v>
      </c>
      <c r="M51" s="100">
        <v>17654.920007715504</v>
      </c>
      <c r="N51" s="100">
        <v>16941.035217356864</v>
      </c>
      <c r="O51" s="100">
        <v>16227.150426998232</v>
      </c>
      <c r="P51" s="100">
        <v>15513.265636639595</v>
      </c>
      <c r="Q51" s="100">
        <v>15468.965959395779</v>
      </c>
      <c r="R51" s="100">
        <v>15424.666282151959</v>
      </c>
      <c r="S51" s="100">
        <v>15380.366604908144</v>
      </c>
      <c r="T51" s="100">
        <v>15336.066927664317</v>
      </c>
      <c r="U51" s="100">
        <v>15291.7672504205</v>
      </c>
      <c r="V51" s="100">
        <v>15247.46757317668</v>
      </c>
      <c r="W51" s="100">
        <v>15203.167895932858</v>
      </c>
      <c r="X51" s="100">
        <v>15158.86821868904</v>
      </c>
      <c r="Y51" s="100">
        <v>15114.568541445224</v>
      </c>
      <c r="Z51" s="100">
        <v>15070.268864201405</v>
      </c>
      <c r="AA51" s="100">
        <v>15025.969186957585</v>
      </c>
      <c r="AB51" s="100">
        <v>14981.669509713767</v>
      </c>
      <c r="AC51" s="100">
        <v>14937.369832469956</v>
      </c>
      <c r="AD51" s="100">
        <v>14893.070155226133</v>
      </c>
      <c r="AE51" s="100">
        <v>14848.770477982309</v>
      </c>
      <c r="AF51" s="100">
        <v>14804.470800738485</v>
      </c>
      <c r="AG51" s="100">
        <v>14760.171123494678</v>
      </c>
      <c r="AH51" s="100">
        <v>14715.871446250852</v>
      </c>
      <c r="AI51" s="100">
        <v>14671.571769007032</v>
      </c>
      <c r="AJ51" s="100">
        <v>14627.272091763203</v>
      </c>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row>
    <row r="52" spans="1:74" x14ac:dyDescent="0.25">
      <c r="A52" s="5"/>
      <c r="B52" s="204"/>
      <c r="D52" s="201"/>
      <c r="E52" s="92" t="s">
        <v>93</v>
      </c>
      <c r="F52" s="91" t="s">
        <v>177</v>
      </c>
      <c r="G52" s="100">
        <v>23790.422002148429</v>
      </c>
      <c r="H52" s="100">
        <v>23013.550898210538</v>
      </c>
      <c r="I52" s="100">
        <v>16555.898667479698</v>
      </c>
      <c r="J52" s="100">
        <v>15626.536455987278</v>
      </c>
      <c r="K52" s="100">
        <v>14831.448495408671</v>
      </c>
      <c r="L52" s="100">
        <v>14297.070105019211</v>
      </c>
      <c r="M52" s="100">
        <v>13762.691714629747</v>
      </c>
      <c r="N52" s="100">
        <v>13228.313324240291</v>
      </c>
      <c r="O52" s="100">
        <v>12693.934933850825</v>
      </c>
      <c r="P52" s="100">
        <v>12159.556543461371</v>
      </c>
      <c r="Q52" s="100">
        <v>11930.894986623847</v>
      </c>
      <c r="R52" s="100">
        <v>11702.233429786327</v>
      </c>
      <c r="S52" s="100">
        <v>11473.571872948811</v>
      </c>
      <c r="T52" s="100">
        <v>11244.910316111291</v>
      </c>
      <c r="U52" s="100">
        <v>11016.248759273774</v>
      </c>
      <c r="V52" s="100">
        <v>10787.587202436258</v>
      </c>
      <c r="W52" s="100">
        <v>10558.925645598738</v>
      </c>
      <c r="X52" s="100">
        <v>10330.264088761218</v>
      </c>
      <c r="Y52" s="100">
        <v>10101.602531923701</v>
      </c>
      <c r="Z52" s="100">
        <v>9872.9409750861851</v>
      </c>
      <c r="AA52" s="100">
        <v>9644.279418248665</v>
      </c>
      <c r="AB52" s="100">
        <v>9415.6178614111486</v>
      </c>
      <c r="AC52" s="100">
        <v>9186.9563045736286</v>
      </c>
      <c r="AD52" s="100">
        <v>8958.2947477361104</v>
      </c>
      <c r="AE52" s="100">
        <v>8729.6331908985958</v>
      </c>
      <c r="AF52" s="100">
        <v>8500.9716340610757</v>
      </c>
      <c r="AG52" s="100">
        <v>8272.3100772235557</v>
      </c>
      <c r="AH52" s="100">
        <v>8043.6485203860384</v>
      </c>
      <c r="AI52" s="100">
        <v>7814.9869635485211</v>
      </c>
      <c r="AJ52" s="100">
        <v>7586.3254067110011</v>
      </c>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row>
    <row r="53" spans="1:74" x14ac:dyDescent="0.25">
      <c r="A53" s="5"/>
      <c r="B53" s="204"/>
      <c r="D53" s="201"/>
      <c r="E53" s="92" t="s">
        <v>93</v>
      </c>
      <c r="F53" s="91" t="s">
        <v>176</v>
      </c>
      <c r="G53" s="100">
        <v>23790.422002148429</v>
      </c>
      <c r="H53" s="100">
        <v>23013.550898210538</v>
      </c>
      <c r="I53" s="100">
        <v>21642.153755975982</v>
      </c>
      <c r="J53" s="100">
        <v>20373.766800523808</v>
      </c>
      <c r="K53" s="100">
        <v>19186.360270162055</v>
      </c>
      <c r="L53" s="100">
        <v>18536.188711558971</v>
      </c>
      <c r="M53" s="100">
        <v>17956.211766578512</v>
      </c>
      <c r="N53" s="100">
        <v>17452.291420117945</v>
      </c>
      <c r="O53" s="100">
        <v>16963.792502790304</v>
      </c>
      <c r="P53" s="100">
        <v>16520.470950891631</v>
      </c>
      <c r="Q53" s="100">
        <v>16313.965064005486</v>
      </c>
      <c r="R53" s="100">
        <v>16107.459177119346</v>
      </c>
      <c r="S53" s="100">
        <v>15900.953290233199</v>
      </c>
      <c r="T53" s="100">
        <v>15694.447403347052</v>
      </c>
      <c r="U53" s="100">
        <v>15487.941516460907</v>
      </c>
      <c r="V53" s="100">
        <v>15281.43562957476</v>
      </c>
      <c r="W53" s="100">
        <v>15074.929742688617</v>
      </c>
      <c r="X53" s="100">
        <v>14868.42385580247</v>
      </c>
      <c r="Y53" s="100">
        <v>14661.917968916332</v>
      </c>
      <c r="Z53" s="100">
        <v>14455.412082030183</v>
      </c>
      <c r="AA53" s="100">
        <v>14248.906195144038</v>
      </c>
      <c r="AB53" s="100">
        <v>14042.400308257893</v>
      </c>
      <c r="AC53" s="100">
        <v>13835.89442137174</v>
      </c>
      <c r="AD53" s="100">
        <v>13629.388534485597</v>
      </c>
      <c r="AE53" s="100">
        <v>13422.882647599454</v>
      </c>
      <c r="AF53" s="100">
        <v>13216.376760713309</v>
      </c>
      <c r="AG53" s="100">
        <v>13009.870873827163</v>
      </c>
      <c r="AH53" s="100">
        <v>12803.364986941026</v>
      </c>
      <c r="AI53" s="100">
        <v>12596.859100054875</v>
      </c>
      <c r="AJ53" s="100">
        <v>12390.353213168723</v>
      </c>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6"/>
      <c r="BR53" s="96"/>
      <c r="BS53" s="96"/>
      <c r="BT53" s="96"/>
      <c r="BU53" s="96"/>
      <c r="BV53" s="96"/>
    </row>
    <row r="54" spans="1:74" x14ac:dyDescent="0.25">
      <c r="A54" s="5"/>
      <c r="B54" s="204"/>
      <c r="D54" s="201"/>
      <c r="E54" s="92" t="s">
        <v>93</v>
      </c>
      <c r="F54" s="91" t="s">
        <v>143</v>
      </c>
      <c r="G54" s="100">
        <v>23790.422002148429</v>
      </c>
      <c r="H54" s="100">
        <v>23013.550898210538</v>
      </c>
      <c r="I54" s="100">
        <v>23865.904635181309</v>
      </c>
      <c r="J54" s="100">
        <v>24036.37538257545</v>
      </c>
      <c r="K54" s="100">
        <v>23695.433887787149</v>
      </c>
      <c r="L54" s="100">
        <v>22808.986001337566</v>
      </c>
      <c r="M54" s="100">
        <v>21922.538114887968</v>
      </c>
      <c r="N54" s="100">
        <v>21036.090228438377</v>
      </c>
      <c r="O54" s="100">
        <v>20149.642341988791</v>
      </c>
      <c r="P54" s="100">
        <v>19263.194455539196</v>
      </c>
      <c r="Q54" s="100">
        <v>19208.186482553174</v>
      </c>
      <c r="R54" s="100">
        <v>19153.178509567144</v>
      </c>
      <c r="S54" s="100">
        <v>19098.170536581125</v>
      </c>
      <c r="T54" s="100">
        <v>19043.162563595091</v>
      </c>
      <c r="U54" s="100">
        <v>18988.154590609069</v>
      </c>
      <c r="V54" s="100">
        <v>18933.146617623042</v>
      </c>
      <c r="W54" s="100">
        <v>18878.138644637016</v>
      </c>
      <c r="X54" s="100">
        <v>18823.130671650986</v>
      </c>
      <c r="Y54" s="100">
        <v>18768.122698664964</v>
      </c>
      <c r="Z54" s="100">
        <v>18713.114725678941</v>
      </c>
      <c r="AA54" s="100">
        <v>18658.106752692911</v>
      </c>
      <c r="AB54" s="100">
        <v>18603.098779706888</v>
      </c>
      <c r="AC54" s="100">
        <v>18548.090806720866</v>
      </c>
      <c r="AD54" s="100">
        <v>18493.082833734839</v>
      </c>
      <c r="AE54" s="100">
        <v>18438.074860748813</v>
      </c>
      <c r="AF54" s="100">
        <v>18383.066887762783</v>
      </c>
      <c r="AG54" s="100">
        <v>18328.058914776768</v>
      </c>
      <c r="AH54" s="100">
        <v>18273.050941790738</v>
      </c>
      <c r="AI54" s="100">
        <v>18218.042968804708</v>
      </c>
      <c r="AJ54" s="100">
        <v>18163.034995818671</v>
      </c>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6"/>
      <c r="BR54" s="96"/>
      <c r="BS54" s="96"/>
      <c r="BT54" s="96"/>
      <c r="BU54" s="96"/>
      <c r="BV54" s="96"/>
    </row>
    <row r="55" spans="1:74" x14ac:dyDescent="0.25">
      <c r="A55" s="5"/>
      <c r="B55" s="204"/>
      <c r="D55" s="93"/>
      <c r="E55" s="95"/>
      <c r="F55" s="95"/>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6"/>
      <c r="BQ55" s="96"/>
      <c r="BR55" s="96"/>
      <c r="BS55" s="96"/>
      <c r="BT55" s="96"/>
      <c r="BU55" s="96"/>
      <c r="BV55" s="96"/>
    </row>
    <row r="56" spans="1:74" x14ac:dyDescent="0.25">
      <c r="A56" s="5"/>
      <c r="B56" s="204"/>
      <c r="D56" s="99"/>
      <c r="E56" s="95"/>
      <c r="F56" s="95"/>
      <c r="G56" s="1">
        <v>2021</v>
      </c>
      <c r="H56" s="1">
        <v>2022</v>
      </c>
      <c r="I56" s="1">
        <v>2023</v>
      </c>
      <c r="J56" s="1">
        <v>2024</v>
      </c>
      <c r="K56" s="1">
        <v>2025</v>
      </c>
      <c r="L56" s="1">
        <v>2026</v>
      </c>
      <c r="M56" s="1">
        <v>2027</v>
      </c>
      <c r="N56" s="1">
        <v>2028</v>
      </c>
      <c r="O56" s="1">
        <v>2029</v>
      </c>
      <c r="P56" s="1">
        <v>2030</v>
      </c>
      <c r="Q56" s="1">
        <v>2031</v>
      </c>
      <c r="R56" s="1">
        <v>2032</v>
      </c>
      <c r="S56" s="1">
        <v>2033</v>
      </c>
      <c r="T56" s="1">
        <v>2034</v>
      </c>
      <c r="U56" s="1">
        <v>2035</v>
      </c>
      <c r="V56" s="1">
        <v>2036</v>
      </c>
      <c r="W56" s="1">
        <v>2037</v>
      </c>
      <c r="X56" s="1">
        <v>2038</v>
      </c>
      <c r="Y56" s="1">
        <v>2039</v>
      </c>
      <c r="Z56" s="1">
        <v>2040</v>
      </c>
      <c r="AA56" s="1">
        <v>2041</v>
      </c>
      <c r="AB56" s="1">
        <v>2042</v>
      </c>
      <c r="AC56" s="1">
        <v>2043</v>
      </c>
      <c r="AD56" s="1">
        <v>2044</v>
      </c>
      <c r="AE56" s="1">
        <v>2045</v>
      </c>
      <c r="AF56" s="1">
        <v>2046</v>
      </c>
      <c r="AG56" s="1">
        <v>2047</v>
      </c>
      <c r="AH56" s="1">
        <v>2048</v>
      </c>
      <c r="AI56" s="1">
        <v>2049</v>
      </c>
      <c r="AJ56" s="1">
        <v>2050</v>
      </c>
    </row>
    <row r="57" spans="1:74" x14ac:dyDescent="0.25">
      <c r="A57" s="401" t="str">
        <f t="shared" ref="A57:A62" si="1">$D$57&amp;"_"&amp;E57&amp;"_"&amp;F57</f>
        <v>Fixed Operation and Maintenance Expenses ($/kW-yr)_Residential Battery Storage - 5 kW - 12.5 kWh_Advanced</v>
      </c>
      <c r="B57" s="204"/>
      <c r="D57" s="199" t="s">
        <v>84</v>
      </c>
      <c r="E57" s="92" t="s">
        <v>233</v>
      </c>
      <c r="F57" s="91" t="s">
        <v>177</v>
      </c>
      <c r="G57" s="100">
        <v>92.029211408750129</v>
      </c>
      <c r="H57" s="100">
        <v>92.667737210015261</v>
      </c>
      <c r="I57" s="100">
        <v>66.664969425163534</v>
      </c>
      <c r="J57" s="100">
        <v>62.922744091558258</v>
      </c>
      <c r="K57" s="100">
        <v>59.721195468504419</v>
      </c>
      <c r="L57" s="100">
        <v>57.569435556687772</v>
      </c>
      <c r="M57" s="100">
        <v>55.41767564487111</v>
      </c>
      <c r="N57" s="100">
        <v>53.265915733054477</v>
      </c>
      <c r="O57" s="100">
        <v>51.114155821237802</v>
      </c>
      <c r="P57" s="100">
        <v>48.962395909421176</v>
      </c>
      <c r="Q57" s="100">
        <v>48.041653640973585</v>
      </c>
      <c r="R57" s="100">
        <v>47.12091137252601</v>
      </c>
      <c r="S57" s="100">
        <v>46.200169104078434</v>
      </c>
      <c r="T57" s="100">
        <v>45.279426835630858</v>
      </c>
      <c r="U57" s="100">
        <v>44.358684567183282</v>
      </c>
      <c r="V57" s="100">
        <v>43.437942298735713</v>
      </c>
      <c r="W57" s="100">
        <v>42.517200030288123</v>
      </c>
      <c r="X57" s="100">
        <v>41.596457761840554</v>
      </c>
      <c r="Y57" s="100">
        <v>40.675715493392993</v>
      </c>
      <c r="Z57" s="100">
        <v>39.754973224945417</v>
      </c>
      <c r="AA57" s="100">
        <v>38.834230956497834</v>
      </c>
      <c r="AB57" s="100">
        <v>37.913488688050265</v>
      </c>
      <c r="AC57" s="100">
        <v>36.992746419602682</v>
      </c>
      <c r="AD57" s="100">
        <v>36.072004151155106</v>
      </c>
      <c r="AE57" s="100">
        <v>35.151261882707544</v>
      </c>
      <c r="AF57" s="100">
        <v>34.230519614259968</v>
      </c>
      <c r="AG57" s="100">
        <v>33.309777345812385</v>
      </c>
      <c r="AH57" s="100">
        <v>32.389035077364802</v>
      </c>
      <c r="AI57" s="100">
        <v>31.468292808917234</v>
      </c>
      <c r="AJ57" s="100">
        <v>30.547550540469651</v>
      </c>
    </row>
    <row r="58" spans="1:74" x14ac:dyDescent="0.25">
      <c r="A58" s="401" t="str">
        <f t="shared" si="1"/>
        <v>Fixed Operation and Maintenance Expenses ($/kW-yr)_Residential Battery Storage - 5 kW - 12.5 kWh_Moderate</v>
      </c>
      <c r="B58" s="204"/>
      <c r="D58" s="200"/>
      <c r="E58" s="92" t="s">
        <v>233</v>
      </c>
      <c r="F58" s="91" t="s">
        <v>176</v>
      </c>
      <c r="G58" s="100">
        <v>92.029211408750129</v>
      </c>
      <c r="H58" s="100">
        <v>92.667737210015261</v>
      </c>
      <c r="I58" s="100">
        <v>87.694431427880616</v>
      </c>
      <c r="J58" s="100">
        <v>83.150147982597275</v>
      </c>
      <c r="K58" s="100">
        <v>78.943789878041272</v>
      </c>
      <c r="L58" s="100">
        <v>76.517422747787336</v>
      </c>
      <c r="M58" s="100">
        <v>74.345697223186761</v>
      </c>
      <c r="N58" s="100">
        <v>72.443283127649238</v>
      </c>
      <c r="O58" s="100">
        <v>70.582820483685779</v>
      </c>
      <c r="P58" s="100">
        <v>68.891891608499137</v>
      </c>
      <c r="Q58" s="100">
        <v>68.030742963392882</v>
      </c>
      <c r="R58" s="100">
        <v>67.169594318286656</v>
      </c>
      <c r="S58" s="100">
        <v>66.308445673180415</v>
      </c>
      <c r="T58" s="100">
        <v>65.447297028074161</v>
      </c>
      <c r="U58" s="100">
        <v>64.586148382967934</v>
      </c>
      <c r="V58" s="100">
        <v>63.724999737861687</v>
      </c>
      <c r="W58" s="100">
        <v>62.863851092755453</v>
      </c>
      <c r="X58" s="100">
        <v>62.002702447649213</v>
      </c>
      <c r="Y58" s="100">
        <v>61.141553802543001</v>
      </c>
      <c r="Z58" s="100">
        <v>60.280405157436761</v>
      </c>
      <c r="AA58" s="100">
        <v>59.419256512330527</v>
      </c>
      <c r="AB58" s="100">
        <v>58.558107867224287</v>
      </c>
      <c r="AC58" s="100">
        <v>57.696959222118011</v>
      </c>
      <c r="AD58" s="100">
        <v>56.835810577011785</v>
      </c>
      <c r="AE58" s="100">
        <v>55.974661931905558</v>
      </c>
      <c r="AF58" s="100">
        <v>55.113513286799325</v>
      </c>
      <c r="AG58" s="100">
        <v>54.25236464169307</v>
      </c>
      <c r="AH58" s="100">
        <v>53.391215996586872</v>
      </c>
      <c r="AI58" s="100">
        <v>52.530067351480604</v>
      </c>
      <c r="AJ58" s="100">
        <v>51.668918706374342</v>
      </c>
    </row>
    <row r="59" spans="1:74" x14ac:dyDescent="0.25">
      <c r="A59" s="401" t="str">
        <f t="shared" si="1"/>
        <v>Fixed Operation and Maintenance Expenses ($/kW-yr)_Residential Battery Storage - 5 kW - 12.5 kWh_Conservative</v>
      </c>
      <c r="B59" s="204"/>
      <c r="D59" s="200"/>
      <c r="E59" s="92" t="s">
        <v>233</v>
      </c>
      <c r="F59" s="91" t="s">
        <v>143</v>
      </c>
      <c r="G59" s="100">
        <v>92.029211408750129</v>
      </c>
      <c r="H59" s="100">
        <v>92.667737210015261</v>
      </c>
      <c r="I59" s="100">
        <v>96.099875625201065</v>
      </c>
      <c r="J59" s="100">
        <v>96.786303308238175</v>
      </c>
      <c r="K59" s="100">
        <v>95.41344794216387</v>
      </c>
      <c r="L59" s="100">
        <v>91.844023990370701</v>
      </c>
      <c r="M59" s="100">
        <v>88.274600038577532</v>
      </c>
      <c r="N59" s="100">
        <v>84.70517608678432</v>
      </c>
      <c r="O59" s="100">
        <v>81.135752134991165</v>
      </c>
      <c r="P59" s="100">
        <v>77.566328183197982</v>
      </c>
      <c r="Q59" s="100">
        <v>77.3448297969789</v>
      </c>
      <c r="R59" s="100">
        <v>77.123331410759803</v>
      </c>
      <c r="S59" s="100">
        <v>76.901833024540736</v>
      </c>
      <c r="T59" s="100">
        <v>76.680334638321582</v>
      </c>
      <c r="U59" s="100">
        <v>76.4588362521025</v>
      </c>
      <c r="V59" s="100">
        <v>76.237337865883404</v>
      </c>
      <c r="W59" s="100">
        <v>76.015839479664294</v>
      </c>
      <c r="X59" s="100">
        <v>75.794341093445198</v>
      </c>
      <c r="Y59" s="100">
        <v>75.572842707226116</v>
      </c>
      <c r="Z59" s="100">
        <v>75.351344321007033</v>
      </c>
      <c r="AA59" s="100">
        <v>75.129845934787937</v>
      </c>
      <c r="AB59" s="100">
        <v>74.908347548568841</v>
      </c>
      <c r="AC59" s="100">
        <v>74.686849162349787</v>
      </c>
      <c r="AD59" s="100">
        <v>74.465350776130663</v>
      </c>
      <c r="AE59" s="100">
        <v>74.243852389911552</v>
      </c>
      <c r="AF59" s="100">
        <v>74.022354003692428</v>
      </c>
      <c r="AG59" s="100">
        <v>73.800855617473403</v>
      </c>
      <c r="AH59" s="100">
        <v>73.579357231254264</v>
      </c>
      <c r="AI59" s="100">
        <v>73.357858845035167</v>
      </c>
      <c r="AJ59" s="100">
        <v>73.136360458816014</v>
      </c>
    </row>
    <row r="60" spans="1:74" x14ac:dyDescent="0.25">
      <c r="A60" s="401" t="str">
        <f t="shared" si="1"/>
        <v>Fixed Operation and Maintenance Expenses ($/kW-yr)_Residential Battery Storage - 5 kW - 20 kWh_Advanced</v>
      </c>
      <c r="B60" s="204"/>
      <c r="D60" s="201"/>
      <c r="E60" s="92" t="s">
        <v>93</v>
      </c>
      <c r="F60" s="91" t="s">
        <v>177</v>
      </c>
      <c r="G60" s="100">
        <v>118.95211001074216</v>
      </c>
      <c r="H60" s="100">
        <v>115.0677544910527</v>
      </c>
      <c r="I60" s="100">
        <v>82.779493337398492</v>
      </c>
      <c r="J60" s="100">
        <v>78.13268227993639</v>
      </c>
      <c r="K60" s="100">
        <v>74.157242477043368</v>
      </c>
      <c r="L60" s="100">
        <v>71.485350525096052</v>
      </c>
      <c r="M60" s="100">
        <v>68.813458573148736</v>
      </c>
      <c r="N60" s="100">
        <v>66.141566621201463</v>
      </c>
      <c r="O60" s="100">
        <v>63.469674669254132</v>
      </c>
      <c r="P60" s="100">
        <v>60.797782717306859</v>
      </c>
      <c r="Q60" s="100">
        <v>59.654474933119246</v>
      </c>
      <c r="R60" s="100">
        <v>58.511167148931634</v>
      </c>
      <c r="S60" s="100">
        <v>57.367859364744049</v>
      </c>
      <c r="T60" s="100">
        <v>56.224551580556458</v>
      </c>
      <c r="U60" s="100">
        <v>55.081243796368874</v>
      </c>
      <c r="V60" s="100">
        <v>53.937936012181289</v>
      </c>
      <c r="W60" s="100">
        <v>52.794628227993691</v>
      </c>
      <c r="X60" s="100">
        <v>51.6513204438061</v>
      </c>
      <c r="Y60" s="100">
        <v>50.508012659618515</v>
      </c>
      <c r="Z60" s="100">
        <v>49.364704875430931</v>
      </c>
      <c r="AA60" s="100">
        <v>48.221397091243325</v>
      </c>
      <c r="AB60" s="100">
        <v>47.078089307055748</v>
      </c>
      <c r="AC60" s="100">
        <v>45.93478152286815</v>
      </c>
      <c r="AD60" s="100">
        <v>44.791473738680558</v>
      </c>
      <c r="AE60" s="100">
        <v>43.648165954492981</v>
      </c>
      <c r="AF60" s="100">
        <v>42.504858170305383</v>
      </c>
      <c r="AG60" s="100">
        <v>41.361550386117784</v>
      </c>
      <c r="AH60" s="100">
        <v>40.2182426019302</v>
      </c>
      <c r="AI60" s="100">
        <v>39.074934817742609</v>
      </c>
      <c r="AJ60" s="100">
        <v>37.931627033555003</v>
      </c>
    </row>
    <row r="61" spans="1:74" x14ac:dyDescent="0.25">
      <c r="A61" s="401" t="str">
        <f t="shared" si="1"/>
        <v>Fixed Operation and Maintenance Expenses ($/kW-yr)_Residential Battery Storage - 5 kW - 20 kWh_Moderate</v>
      </c>
      <c r="B61" s="204"/>
      <c r="D61" s="201"/>
      <c r="E61" s="92" t="s">
        <v>93</v>
      </c>
      <c r="F61" s="91" t="s">
        <v>176</v>
      </c>
      <c r="G61" s="100">
        <v>118.95211001074216</v>
      </c>
      <c r="H61" s="100">
        <v>115.0677544910527</v>
      </c>
      <c r="I61" s="100">
        <v>108.21076877987991</v>
      </c>
      <c r="J61" s="100">
        <v>101.86883400261905</v>
      </c>
      <c r="K61" s="100">
        <v>95.931801350810275</v>
      </c>
      <c r="L61" s="100">
        <v>92.680943557794862</v>
      </c>
      <c r="M61" s="100">
        <v>89.781058832892569</v>
      </c>
      <c r="N61" s="100">
        <v>87.261457100589723</v>
      </c>
      <c r="O61" s="100">
        <v>84.818962513951533</v>
      </c>
      <c r="P61" s="100">
        <v>82.602354754458162</v>
      </c>
      <c r="Q61" s="100">
        <v>81.569825320027434</v>
      </c>
      <c r="R61" s="100">
        <v>80.537295885596734</v>
      </c>
      <c r="S61" s="100">
        <v>79.504766451166006</v>
      </c>
      <c r="T61" s="100">
        <v>78.472237016735278</v>
      </c>
      <c r="U61" s="100">
        <v>77.43970758230455</v>
      </c>
      <c r="V61" s="100">
        <v>76.407178147873807</v>
      </c>
      <c r="W61" s="100">
        <v>75.374648713443079</v>
      </c>
      <c r="X61" s="100">
        <v>74.342119279012351</v>
      </c>
      <c r="Y61" s="100">
        <v>73.309589844581666</v>
      </c>
      <c r="Z61" s="100">
        <v>72.277060410150924</v>
      </c>
      <c r="AA61" s="100">
        <v>71.244530975720195</v>
      </c>
      <c r="AB61" s="100">
        <v>70.212001541289467</v>
      </c>
      <c r="AC61" s="100">
        <v>69.179472106858711</v>
      </c>
      <c r="AD61" s="100">
        <v>68.146942672427983</v>
      </c>
      <c r="AE61" s="100">
        <v>67.114413237997269</v>
      </c>
      <c r="AF61" s="100">
        <v>66.081883803566541</v>
      </c>
      <c r="AG61" s="100">
        <v>65.049354369135813</v>
      </c>
      <c r="AH61" s="100">
        <v>64.016824934705127</v>
      </c>
      <c r="AI61" s="100">
        <v>62.984295500274385</v>
      </c>
      <c r="AJ61" s="100">
        <v>61.951766065843621</v>
      </c>
    </row>
    <row r="62" spans="1:74" x14ac:dyDescent="0.25">
      <c r="A62" s="401" t="str">
        <f t="shared" si="1"/>
        <v>Fixed Operation and Maintenance Expenses ($/kW-yr)_Residential Battery Storage - 5 kW - 20 kWh_Conservative</v>
      </c>
      <c r="B62" s="204"/>
      <c r="D62" s="201"/>
      <c r="E62" s="92" t="s">
        <v>93</v>
      </c>
      <c r="F62" s="91" t="s">
        <v>143</v>
      </c>
      <c r="G62" s="100">
        <v>118.95211001074216</v>
      </c>
      <c r="H62" s="100">
        <v>115.0677544910527</v>
      </c>
      <c r="I62" s="100">
        <v>119.32952317590656</v>
      </c>
      <c r="J62" s="100">
        <v>120.18187691287727</v>
      </c>
      <c r="K62" s="100">
        <v>118.47716943893575</v>
      </c>
      <c r="L62" s="100">
        <v>114.04493000668784</v>
      </c>
      <c r="M62" s="100">
        <v>109.61269057443984</v>
      </c>
      <c r="N62" s="100">
        <v>105.1804511421919</v>
      </c>
      <c r="O62" s="100">
        <v>100.74821170994396</v>
      </c>
      <c r="P62" s="100">
        <v>96.315972277695991</v>
      </c>
      <c r="Q62" s="100">
        <v>96.040932412765869</v>
      </c>
      <c r="R62" s="100">
        <v>95.765892547835733</v>
      </c>
      <c r="S62" s="100">
        <v>95.490852682905626</v>
      </c>
      <c r="T62" s="100">
        <v>95.215812817975461</v>
      </c>
      <c r="U62" s="100">
        <v>94.940772953045354</v>
      </c>
      <c r="V62" s="100">
        <v>94.665733088115218</v>
      </c>
      <c r="W62" s="100">
        <v>94.390693223185082</v>
      </c>
      <c r="X62" s="100">
        <v>94.115653358254932</v>
      </c>
      <c r="Y62" s="100">
        <v>93.840613493324824</v>
      </c>
      <c r="Z62" s="100">
        <v>93.565573628394702</v>
      </c>
      <c r="AA62" s="100">
        <v>93.290533763464566</v>
      </c>
      <c r="AB62" s="100">
        <v>93.015493898534444</v>
      </c>
      <c r="AC62" s="100">
        <v>92.740454033604337</v>
      </c>
      <c r="AD62" s="100">
        <v>92.465414168674201</v>
      </c>
      <c r="AE62" s="100">
        <v>92.190374303744079</v>
      </c>
      <c r="AF62" s="100">
        <v>91.915334438813929</v>
      </c>
      <c r="AG62" s="100">
        <v>91.64029457388385</v>
      </c>
      <c r="AH62" s="100">
        <v>91.365254708953699</v>
      </c>
      <c r="AI62" s="100">
        <v>91.090214844023535</v>
      </c>
      <c r="AJ62" s="100">
        <v>90.815174979093356</v>
      </c>
    </row>
    <row r="63" spans="1:74" x14ac:dyDescent="0.25">
      <c r="A63" s="5"/>
      <c r="B63" s="204"/>
      <c r="D63" s="99"/>
      <c r="E63" s="95"/>
      <c r="F63" s="95"/>
    </row>
    <row r="64" spans="1:74" x14ac:dyDescent="0.25">
      <c r="A64" s="5"/>
      <c r="B64" s="204"/>
      <c r="D64" s="45"/>
      <c r="E64" s="98"/>
      <c r="F64" s="98"/>
      <c r="G64" s="1">
        <v>2021</v>
      </c>
      <c r="H64" s="1">
        <v>2022</v>
      </c>
      <c r="I64" s="1">
        <v>2023</v>
      </c>
      <c r="J64" s="1">
        <v>2024</v>
      </c>
      <c r="K64" s="1">
        <v>2025</v>
      </c>
      <c r="L64" s="1">
        <v>2026</v>
      </c>
      <c r="M64" s="1">
        <v>2027</v>
      </c>
      <c r="N64" s="1">
        <v>2028</v>
      </c>
      <c r="O64" s="1">
        <v>2029</v>
      </c>
      <c r="P64" s="1">
        <v>2030</v>
      </c>
      <c r="Q64" s="1">
        <v>2031</v>
      </c>
      <c r="R64" s="1">
        <v>2032</v>
      </c>
      <c r="S64" s="1">
        <v>2033</v>
      </c>
      <c r="T64" s="1">
        <v>2034</v>
      </c>
      <c r="U64" s="1">
        <v>2035</v>
      </c>
      <c r="V64" s="1">
        <v>2036</v>
      </c>
      <c r="W64" s="1">
        <v>2037</v>
      </c>
      <c r="X64" s="1">
        <v>2038</v>
      </c>
      <c r="Y64" s="1">
        <v>2039</v>
      </c>
      <c r="Z64" s="1">
        <v>2040</v>
      </c>
      <c r="AA64" s="1">
        <v>2041</v>
      </c>
      <c r="AB64" s="1">
        <v>2042</v>
      </c>
      <c r="AC64" s="1">
        <v>2043</v>
      </c>
      <c r="AD64" s="1">
        <v>2044</v>
      </c>
      <c r="AE64" s="1">
        <v>2045</v>
      </c>
      <c r="AF64" s="1">
        <v>2046</v>
      </c>
      <c r="AG64" s="1">
        <v>2047</v>
      </c>
      <c r="AH64" s="1">
        <v>2048</v>
      </c>
      <c r="AI64" s="1">
        <v>2049</v>
      </c>
      <c r="AJ64" s="1">
        <v>2050</v>
      </c>
    </row>
    <row r="65" spans="1:41" x14ac:dyDescent="0.25">
      <c r="A65" s="5"/>
      <c r="B65" s="204"/>
      <c r="D65" s="199" t="s">
        <v>183</v>
      </c>
      <c r="E65" s="92" t="s">
        <v>233</v>
      </c>
      <c r="F65" s="91" t="s">
        <v>177</v>
      </c>
      <c r="G65" s="97">
        <v>0</v>
      </c>
      <c r="H65" s="97">
        <v>0</v>
      </c>
      <c r="I65" s="97">
        <v>0</v>
      </c>
      <c r="J65" s="97">
        <v>0</v>
      </c>
      <c r="K65" s="97">
        <v>0</v>
      </c>
      <c r="L65" s="97">
        <v>0</v>
      </c>
      <c r="M65" s="97">
        <v>0</v>
      </c>
      <c r="N65" s="97">
        <v>0</v>
      </c>
      <c r="O65" s="97">
        <v>0</v>
      </c>
      <c r="P65" s="97">
        <v>0</v>
      </c>
      <c r="Q65" s="97">
        <v>0</v>
      </c>
      <c r="R65" s="97">
        <v>0</v>
      </c>
      <c r="S65" s="97">
        <v>0</v>
      </c>
      <c r="T65" s="97">
        <v>0</v>
      </c>
      <c r="U65" s="97">
        <v>0</v>
      </c>
      <c r="V65" s="97">
        <v>0</v>
      </c>
      <c r="W65" s="97">
        <v>0</v>
      </c>
      <c r="X65" s="97">
        <v>0</v>
      </c>
      <c r="Y65" s="97">
        <v>0</v>
      </c>
      <c r="Z65" s="97">
        <v>0</v>
      </c>
      <c r="AA65" s="97">
        <v>0</v>
      </c>
      <c r="AB65" s="97">
        <v>0</v>
      </c>
      <c r="AC65" s="97">
        <v>0</v>
      </c>
      <c r="AD65" s="97">
        <v>0</v>
      </c>
      <c r="AE65" s="97">
        <v>0</v>
      </c>
      <c r="AF65" s="97">
        <v>0</v>
      </c>
      <c r="AG65" s="97">
        <v>0</v>
      </c>
      <c r="AH65" s="97">
        <v>0</v>
      </c>
      <c r="AI65" s="97">
        <v>0</v>
      </c>
      <c r="AJ65" s="97">
        <v>0</v>
      </c>
      <c r="AO65" s="1"/>
    </row>
    <row r="66" spans="1:41" x14ac:dyDescent="0.25">
      <c r="A66" s="5"/>
      <c r="B66" s="204"/>
      <c r="D66" s="200"/>
      <c r="E66" s="92" t="s">
        <v>233</v>
      </c>
      <c r="F66" s="91" t="s">
        <v>176</v>
      </c>
      <c r="G66" s="97">
        <v>0</v>
      </c>
      <c r="H66" s="97">
        <v>0</v>
      </c>
      <c r="I66" s="97">
        <v>0</v>
      </c>
      <c r="J66" s="97">
        <v>0</v>
      </c>
      <c r="K66" s="97">
        <v>0</v>
      </c>
      <c r="L66" s="97">
        <v>0</v>
      </c>
      <c r="M66" s="97">
        <v>0</v>
      </c>
      <c r="N66" s="97">
        <v>0</v>
      </c>
      <c r="O66" s="97">
        <v>0</v>
      </c>
      <c r="P66" s="97">
        <v>0</v>
      </c>
      <c r="Q66" s="97">
        <v>0</v>
      </c>
      <c r="R66" s="97">
        <v>0</v>
      </c>
      <c r="S66" s="97">
        <v>0</v>
      </c>
      <c r="T66" s="97">
        <v>0</v>
      </c>
      <c r="U66" s="97">
        <v>0</v>
      </c>
      <c r="V66" s="97">
        <v>0</v>
      </c>
      <c r="W66" s="97">
        <v>0</v>
      </c>
      <c r="X66" s="97">
        <v>0</v>
      </c>
      <c r="Y66" s="97">
        <v>0</v>
      </c>
      <c r="Z66" s="97">
        <v>0</v>
      </c>
      <c r="AA66" s="97">
        <v>0</v>
      </c>
      <c r="AB66" s="97">
        <v>0</v>
      </c>
      <c r="AC66" s="97">
        <v>0</v>
      </c>
      <c r="AD66" s="97">
        <v>0</v>
      </c>
      <c r="AE66" s="97">
        <v>0</v>
      </c>
      <c r="AF66" s="97">
        <v>0</v>
      </c>
      <c r="AG66" s="97">
        <v>0</v>
      </c>
      <c r="AH66" s="97">
        <v>0</v>
      </c>
      <c r="AI66" s="97">
        <v>0</v>
      </c>
      <c r="AJ66" s="97">
        <v>0</v>
      </c>
      <c r="AO66" s="1"/>
    </row>
    <row r="67" spans="1:41" x14ac:dyDescent="0.25">
      <c r="A67" s="5"/>
      <c r="B67" s="204"/>
      <c r="D67" s="200"/>
      <c r="E67" s="92" t="s">
        <v>233</v>
      </c>
      <c r="F67" s="91" t="s">
        <v>143</v>
      </c>
      <c r="G67" s="97">
        <v>0</v>
      </c>
      <c r="H67" s="97">
        <v>0</v>
      </c>
      <c r="I67" s="97">
        <v>0</v>
      </c>
      <c r="J67" s="97">
        <v>0</v>
      </c>
      <c r="K67" s="97">
        <v>0</v>
      </c>
      <c r="L67" s="97">
        <v>0</v>
      </c>
      <c r="M67" s="97">
        <v>0</v>
      </c>
      <c r="N67" s="97">
        <v>0</v>
      </c>
      <c r="O67" s="97">
        <v>0</v>
      </c>
      <c r="P67" s="97">
        <v>0</v>
      </c>
      <c r="Q67" s="97">
        <v>0</v>
      </c>
      <c r="R67" s="97">
        <v>0</v>
      </c>
      <c r="S67" s="97">
        <v>0</v>
      </c>
      <c r="T67" s="97">
        <v>0</v>
      </c>
      <c r="U67" s="97">
        <v>0</v>
      </c>
      <c r="V67" s="97">
        <v>0</v>
      </c>
      <c r="W67" s="97">
        <v>0</v>
      </c>
      <c r="X67" s="97">
        <v>0</v>
      </c>
      <c r="Y67" s="97">
        <v>0</v>
      </c>
      <c r="Z67" s="97">
        <v>0</v>
      </c>
      <c r="AA67" s="97">
        <v>0</v>
      </c>
      <c r="AB67" s="97">
        <v>0</v>
      </c>
      <c r="AC67" s="97">
        <v>0</v>
      </c>
      <c r="AD67" s="97">
        <v>0</v>
      </c>
      <c r="AE67" s="97">
        <v>0</v>
      </c>
      <c r="AF67" s="97">
        <v>0</v>
      </c>
      <c r="AG67" s="97">
        <v>0</v>
      </c>
      <c r="AH67" s="97">
        <v>0</v>
      </c>
      <c r="AI67" s="97">
        <v>0</v>
      </c>
      <c r="AJ67" s="97">
        <v>0</v>
      </c>
      <c r="AO67" s="1"/>
    </row>
    <row r="68" spans="1:41" x14ac:dyDescent="0.25">
      <c r="A68" s="5"/>
      <c r="B68" s="205"/>
      <c r="D68" s="201"/>
      <c r="E68" s="92" t="s">
        <v>93</v>
      </c>
      <c r="F68" s="91" t="s">
        <v>177</v>
      </c>
      <c r="G68" s="97">
        <v>0</v>
      </c>
      <c r="H68" s="97">
        <v>0</v>
      </c>
      <c r="I68" s="97">
        <v>0</v>
      </c>
      <c r="J68" s="97">
        <v>0</v>
      </c>
      <c r="K68" s="97">
        <v>0</v>
      </c>
      <c r="L68" s="97">
        <v>0</v>
      </c>
      <c r="M68" s="97">
        <v>0</v>
      </c>
      <c r="N68" s="97">
        <v>0</v>
      </c>
      <c r="O68" s="97">
        <v>0</v>
      </c>
      <c r="P68" s="97">
        <v>0</v>
      </c>
      <c r="Q68" s="97">
        <v>0</v>
      </c>
      <c r="R68" s="97">
        <v>0</v>
      </c>
      <c r="S68" s="97">
        <v>0</v>
      </c>
      <c r="T68" s="97">
        <v>0</v>
      </c>
      <c r="U68" s="97">
        <v>0</v>
      </c>
      <c r="V68" s="97">
        <v>0</v>
      </c>
      <c r="W68" s="97">
        <v>0</v>
      </c>
      <c r="X68" s="97">
        <v>0</v>
      </c>
      <c r="Y68" s="97">
        <v>0</v>
      </c>
      <c r="Z68" s="97">
        <v>0</v>
      </c>
      <c r="AA68" s="97">
        <v>0</v>
      </c>
      <c r="AB68" s="97">
        <v>0</v>
      </c>
      <c r="AC68" s="97">
        <v>0</v>
      </c>
      <c r="AD68" s="97">
        <v>0</v>
      </c>
      <c r="AE68" s="97">
        <v>0</v>
      </c>
      <c r="AF68" s="97">
        <v>0</v>
      </c>
      <c r="AG68" s="97">
        <v>0</v>
      </c>
      <c r="AH68" s="97">
        <v>0</v>
      </c>
      <c r="AI68" s="97">
        <v>0</v>
      </c>
      <c r="AJ68" s="97">
        <v>0</v>
      </c>
    </row>
    <row r="69" spans="1:41" x14ac:dyDescent="0.25">
      <c r="A69" s="5"/>
      <c r="B69" s="205"/>
      <c r="D69" s="201"/>
      <c r="E69" s="92" t="s">
        <v>93</v>
      </c>
      <c r="F69" s="91" t="s">
        <v>176</v>
      </c>
      <c r="G69" s="97">
        <v>0</v>
      </c>
      <c r="H69" s="97">
        <v>0</v>
      </c>
      <c r="I69" s="97">
        <v>0</v>
      </c>
      <c r="J69" s="97">
        <v>0</v>
      </c>
      <c r="K69" s="97">
        <v>0</v>
      </c>
      <c r="L69" s="97">
        <v>0</v>
      </c>
      <c r="M69" s="97">
        <v>0</v>
      </c>
      <c r="N69" s="97">
        <v>0</v>
      </c>
      <c r="O69" s="97">
        <v>0</v>
      </c>
      <c r="P69" s="97">
        <v>0</v>
      </c>
      <c r="Q69" s="97">
        <v>0</v>
      </c>
      <c r="R69" s="97">
        <v>0</v>
      </c>
      <c r="S69" s="97">
        <v>0</v>
      </c>
      <c r="T69" s="97">
        <v>0</v>
      </c>
      <c r="U69" s="97">
        <v>0</v>
      </c>
      <c r="V69" s="97">
        <v>0</v>
      </c>
      <c r="W69" s="97">
        <v>0</v>
      </c>
      <c r="X69" s="97">
        <v>0</v>
      </c>
      <c r="Y69" s="97">
        <v>0</v>
      </c>
      <c r="Z69" s="97">
        <v>0</v>
      </c>
      <c r="AA69" s="97">
        <v>0</v>
      </c>
      <c r="AB69" s="97">
        <v>0</v>
      </c>
      <c r="AC69" s="97">
        <v>0</v>
      </c>
      <c r="AD69" s="97">
        <v>0</v>
      </c>
      <c r="AE69" s="97">
        <v>0</v>
      </c>
      <c r="AF69" s="97">
        <v>0</v>
      </c>
      <c r="AG69" s="97">
        <v>0</v>
      </c>
      <c r="AH69" s="97">
        <v>0</v>
      </c>
      <c r="AI69" s="97">
        <v>0</v>
      </c>
      <c r="AJ69" s="97">
        <v>0</v>
      </c>
    </row>
    <row r="70" spans="1:41" x14ac:dyDescent="0.25">
      <c r="A70" s="5"/>
      <c r="B70" s="205"/>
      <c r="D70" s="201"/>
      <c r="E70" s="92" t="s">
        <v>93</v>
      </c>
      <c r="F70" s="91" t="s">
        <v>143</v>
      </c>
      <c r="G70" s="97">
        <v>0</v>
      </c>
      <c r="H70" s="97">
        <v>0</v>
      </c>
      <c r="I70" s="97">
        <v>0</v>
      </c>
      <c r="J70" s="97">
        <v>0</v>
      </c>
      <c r="K70" s="97">
        <v>0</v>
      </c>
      <c r="L70" s="97">
        <v>0</v>
      </c>
      <c r="M70" s="97">
        <v>0</v>
      </c>
      <c r="N70" s="97">
        <v>0</v>
      </c>
      <c r="O70" s="97">
        <v>0</v>
      </c>
      <c r="P70" s="97">
        <v>0</v>
      </c>
      <c r="Q70" s="97">
        <v>0</v>
      </c>
      <c r="R70" s="97">
        <v>0</v>
      </c>
      <c r="S70" s="97">
        <v>0</v>
      </c>
      <c r="T70" s="97">
        <v>0</v>
      </c>
      <c r="U70" s="97">
        <v>0</v>
      </c>
      <c r="V70" s="97">
        <v>0</v>
      </c>
      <c r="W70" s="97">
        <v>0</v>
      </c>
      <c r="X70" s="97">
        <v>0</v>
      </c>
      <c r="Y70" s="97">
        <v>0</v>
      </c>
      <c r="Z70" s="97">
        <v>0</v>
      </c>
      <c r="AA70" s="97">
        <v>0</v>
      </c>
      <c r="AB70" s="97">
        <v>0</v>
      </c>
      <c r="AC70" s="97">
        <v>0</v>
      </c>
      <c r="AD70" s="97">
        <v>0</v>
      </c>
      <c r="AE70" s="97">
        <v>0</v>
      </c>
      <c r="AF70" s="97">
        <v>0</v>
      </c>
      <c r="AG70" s="97">
        <v>0</v>
      </c>
      <c r="AH70" s="97">
        <v>0</v>
      </c>
      <c r="AI70" s="97">
        <v>0</v>
      </c>
      <c r="AJ70" s="97">
        <v>0</v>
      </c>
      <c r="AK70" s="96"/>
      <c r="AL70" s="96"/>
    </row>
    <row r="71" spans="1:41" x14ac:dyDescent="0.25">
      <c r="A71" s="5"/>
      <c r="B71" s="205"/>
    </row>
    <row r="72" spans="1:41" ht="15" customHeight="1" x14ac:dyDescent="0.25">
      <c r="A72" s="5"/>
      <c r="B72" s="205"/>
      <c r="G72" s="1">
        <v>2021</v>
      </c>
      <c r="H72" s="1">
        <v>2022</v>
      </c>
      <c r="I72" s="1">
        <v>2023</v>
      </c>
      <c r="J72" s="1">
        <v>2024</v>
      </c>
      <c r="K72" s="1">
        <v>2025</v>
      </c>
      <c r="L72" s="1">
        <v>2026</v>
      </c>
      <c r="M72" s="1">
        <v>2027</v>
      </c>
      <c r="N72" s="1">
        <v>2028</v>
      </c>
      <c r="O72" s="1">
        <v>2029</v>
      </c>
      <c r="P72" s="1">
        <v>2030</v>
      </c>
      <c r="Q72" s="1">
        <v>2031</v>
      </c>
      <c r="R72" s="1">
        <v>2032</v>
      </c>
      <c r="S72" s="1">
        <v>2033</v>
      </c>
      <c r="T72" s="1">
        <v>2034</v>
      </c>
      <c r="U72" s="1">
        <v>2035</v>
      </c>
      <c r="V72" s="1">
        <v>2036</v>
      </c>
      <c r="W72" s="1">
        <v>2037</v>
      </c>
      <c r="X72" s="1">
        <v>2038</v>
      </c>
      <c r="Y72" s="1">
        <v>2039</v>
      </c>
      <c r="Z72" s="1">
        <v>2040</v>
      </c>
      <c r="AA72" s="1">
        <v>2041</v>
      </c>
      <c r="AB72" s="1">
        <v>2042</v>
      </c>
      <c r="AC72" s="1">
        <v>2043</v>
      </c>
      <c r="AD72" s="1">
        <v>2044</v>
      </c>
      <c r="AE72" s="1">
        <v>2045</v>
      </c>
      <c r="AF72" s="1">
        <v>2046</v>
      </c>
      <c r="AG72" s="1">
        <v>2047</v>
      </c>
      <c r="AH72" s="1">
        <v>2048</v>
      </c>
      <c r="AI72" s="1">
        <v>2049</v>
      </c>
      <c r="AJ72" s="1">
        <v>2050</v>
      </c>
    </row>
    <row r="73" spans="1:41" x14ac:dyDescent="0.25">
      <c r="A73" s="5"/>
      <c r="B73" s="205"/>
      <c r="D73" s="199" t="s">
        <v>182</v>
      </c>
      <c r="E73" s="92" t="s">
        <v>233</v>
      </c>
      <c r="F73" s="91" t="s">
        <v>177</v>
      </c>
      <c r="G73" s="90">
        <v>0.85</v>
      </c>
      <c r="H73" s="90">
        <v>0.85</v>
      </c>
      <c r="I73" s="90">
        <v>0.85</v>
      </c>
      <c r="J73" s="90">
        <v>0.85</v>
      </c>
      <c r="K73" s="90">
        <v>0.85</v>
      </c>
      <c r="L73" s="90">
        <v>0.85</v>
      </c>
      <c r="M73" s="90">
        <v>0.85</v>
      </c>
      <c r="N73" s="90">
        <v>0.85</v>
      </c>
      <c r="O73" s="90">
        <v>0.85</v>
      </c>
      <c r="P73" s="90">
        <v>0.85</v>
      </c>
      <c r="Q73" s="90">
        <v>0.85</v>
      </c>
      <c r="R73" s="90">
        <v>0.85</v>
      </c>
      <c r="S73" s="90">
        <v>0.85</v>
      </c>
      <c r="T73" s="90">
        <v>0.85</v>
      </c>
      <c r="U73" s="90">
        <v>0.85</v>
      </c>
      <c r="V73" s="90">
        <v>0.85</v>
      </c>
      <c r="W73" s="90">
        <v>0.85</v>
      </c>
      <c r="X73" s="90">
        <v>0.85</v>
      </c>
      <c r="Y73" s="90">
        <v>0.85</v>
      </c>
      <c r="Z73" s="90">
        <v>0.85</v>
      </c>
      <c r="AA73" s="90">
        <v>0.85</v>
      </c>
      <c r="AB73" s="90">
        <v>0.85</v>
      </c>
      <c r="AC73" s="90">
        <v>0.85</v>
      </c>
      <c r="AD73" s="90">
        <v>0.85</v>
      </c>
      <c r="AE73" s="90">
        <v>0.85</v>
      </c>
      <c r="AF73" s="90">
        <v>0.85</v>
      </c>
      <c r="AG73" s="90">
        <v>0.85</v>
      </c>
      <c r="AH73" s="90">
        <v>0.85</v>
      </c>
      <c r="AI73" s="90">
        <v>0.85</v>
      </c>
      <c r="AJ73" s="90">
        <v>0.85</v>
      </c>
    </row>
    <row r="74" spans="1:41" x14ac:dyDescent="0.25">
      <c r="A74" s="5"/>
      <c r="B74" s="205"/>
      <c r="D74" s="200"/>
      <c r="E74" s="92" t="s">
        <v>233</v>
      </c>
      <c r="F74" s="91" t="s">
        <v>176</v>
      </c>
      <c r="G74" s="90">
        <v>0.85</v>
      </c>
      <c r="H74" s="90">
        <v>0.85</v>
      </c>
      <c r="I74" s="90">
        <v>0.85</v>
      </c>
      <c r="J74" s="90">
        <v>0.85</v>
      </c>
      <c r="K74" s="90">
        <v>0.85</v>
      </c>
      <c r="L74" s="90">
        <v>0.85</v>
      </c>
      <c r="M74" s="90">
        <v>0.85</v>
      </c>
      <c r="N74" s="90">
        <v>0.85</v>
      </c>
      <c r="O74" s="90">
        <v>0.85</v>
      </c>
      <c r="P74" s="90">
        <v>0.85</v>
      </c>
      <c r="Q74" s="90">
        <v>0.85</v>
      </c>
      <c r="R74" s="90">
        <v>0.85</v>
      </c>
      <c r="S74" s="90">
        <v>0.85</v>
      </c>
      <c r="T74" s="90">
        <v>0.85</v>
      </c>
      <c r="U74" s="90">
        <v>0.85</v>
      </c>
      <c r="V74" s="90">
        <v>0.85</v>
      </c>
      <c r="W74" s="90">
        <v>0.85</v>
      </c>
      <c r="X74" s="90">
        <v>0.85</v>
      </c>
      <c r="Y74" s="90">
        <v>0.85</v>
      </c>
      <c r="Z74" s="90">
        <v>0.85</v>
      </c>
      <c r="AA74" s="90">
        <v>0.85</v>
      </c>
      <c r="AB74" s="90">
        <v>0.85</v>
      </c>
      <c r="AC74" s="90">
        <v>0.85</v>
      </c>
      <c r="AD74" s="90">
        <v>0.85</v>
      </c>
      <c r="AE74" s="90">
        <v>0.85</v>
      </c>
      <c r="AF74" s="90">
        <v>0.85</v>
      </c>
      <c r="AG74" s="90">
        <v>0.85</v>
      </c>
      <c r="AH74" s="90">
        <v>0.85</v>
      </c>
      <c r="AI74" s="90">
        <v>0.85</v>
      </c>
      <c r="AJ74" s="90">
        <v>0.85</v>
      </c>
    </row>
    <row r="75" spans="1:41" x14ac:dyDescent="0.25">
      <c r="A75" s="5"/>
      <c r="B75" s="205"/>
      <c r="D75" s="200"/>
      <c r="E75" s="92" t="s">
        <v>233</v>
      </c>
      <c r="F75" s="91" t="s">
        <v>143</v>
      </c>
      <c r="G75" s="90">
        <v>0.85</v>
      </c>
      <c r="H75" s="90">
        <v>0.85</v>
      </c>
      <c r="I75" s="90">
        <v>0.85</v>
      </c>
      <c r="J75" s="90">
        <v>0.85</v>
      </c>
      <c r="K75" s="90">
        <v>0.85</v>
      </c>
      <c r="L75" s="90">
        <v>0.85</v>
      </c>
      <c r="M75" s="90">
        <v>0.85</v>
      </c>
      <c r="N75" s="90">
        <v>0.85</v>
      </c>
      <c r="O75" s="90">
        <v>0.85</v>
      </c>
      <c r="P75" s="90">
        <v>0.85</v>
      </c>
      <c r="Q75" s="90">
        <v>0.85</v>
      </c>
      <c r="R75" s="90">
        <v>0.85</v>
      </c>
      <c r="S75" s="90">
        <v>0.85</v>
      </c>
      <c r="T75" s="90">
        <v>0.85</v>
      </c>
      <c r="U75" s="90">
        <v>0.85</v>
      </c>
      <c r="V75" s="90">
        <v>0.85</v>
      </c>
      <c r="W75" s="90">
        <v>0.85</v>
      </c>
      <c r="X75" s="90">
        <v>0.85</v>
      </c>
      <c r="Y75" s="90">
        <v>0.85</v>
      </c>
      <c r="Z75" s="90">
        <v>0.85</v>
      </c>
      <c r="AA75" s="90">
        <v>0.85</v>
      </c>
      <c r="AB75" s="90">
        <v>0.85</v>
      </c>
      <c r="AC75" s="90">
        <v>0.85</v>
      </c>
      <c r="AD75" s="90">
        <v>0.85</v>
      </c>
      <c r="AE75" s="90">
        <v>0.85</v>
      </c>
      <c r="AF75" s="90">
        <v>0.85</v>
      </c>
      <c r="AG75" s="90">
        <v>0.85</v>
      </c>
      <c r="AH75" s="90">
        <v>0.85</v>
      </c>
      <c r="AI75" s="90">
        <v>0.85</v>
      </c>
      <c r="AJ75" s="90">
        <v>0.85</v>
      </c>
    </row>
    <row r="76" spans="1:41" x14ac:dyDescent="0.25">
      <c r="A76" s="5"/>
      <c r="B76" s="205"/>
      <c r="D76" s="201"/>
      <c r="E76" s="92" t="s">
        <v>93</v>
      </c>
      <c r="F76" s="91" t="s">
        <v>177</v>
      </c>
      <c r="G76" s="90">
        <v>0.85</v>
      </c>
      <c r="H76" s="90">
        <v>0.85</v>
      </c>
      <c r="I76" s="90">
        <v>0.85</v>
      </c>
      <c r="J76" s="90">
        <v>0.85</v>
      </c>
      <c r="K76" s="90">
        <v>0.85</v>
      </c>
      <c r="L76" s="90">
        <v>0.85</v>
      </c>
      <c r="M76" s="90">
        <v>0.85</v>
      </c>
      <c r="N76" s="90">
        <v>0.85</v>
      </c>
      <c r="O76" s="90">
        <v>0.85</v>
      </c>
      <c r="P76" s="90">
        <v>0.85</v>
      </c>
      <c r="Q76" s="90">
        <v>0.85</v>
      </c>
      <c r="R76" s="90">
        <v>0.85</v>
      </c>
      <c r="S76" s="90">
        <v>0.85</v>
      </c>
      <c r="T76" s="90">
        <v>0.85</v>
      </c>
      <c r="U76" s="90">
        <v>0.85</v>
      </c>
      <c r="V76" s="90">
        <v>0.85</v>
      </c>
      <c r="W76" s="90">
        <v>0.85</v>
      </c>
      <c r="X76" s="90">
        <v>0.85</v>
      </c>
      <c r="Y76" s="90">
        <v>0.85</v>
      </c>
      <c r="Z76" s="90">
        <v>0.85</v>
      </c>
      <c r="AA76" s="90">
        <v>0.85</v>
      </c>
      <c r="AB76" s="90">
        <v>0.85</v>
      </c>
      <c r="AC76" s="90">
        <v>0.85</v>
      </c>
      <c r="AD76" s="90">
        <v>0.85</v>
      </c>
      <c r="AE76" s="90">
        <v>0.85</v>
      </c>
      <c r="AF76" s="90">
        <v>0.85</v>
      </c>
      <c r="AG76" s="90">
        <v>0.85</v>
      </c>
      <c r="AH76" s="90">
        <v>0.85</v>
      </c>
      <c r="AI76" s="90">
        <v>0.85</v>
      </c>
      <c r="AJ76" s="90">
        <v>0.85</v>
      </c>
    </row>
    <row r="77" spans="1:41" x14ac:dyDescent="0.25">
      <c r="A77" s="5"/>
      <c r="B77" s="205"/>
      <c r="D77" s="201"/>
      <c r="E77" s="92" t="s">
        <v>93</v>
      </c>
      <c r="F77" s="91" t="s">
        <v>176</v>
      </c>
      <c r="G77" s="90">
        <v>0.85</v>
      </c>
      <c r="H77" s="90">
        <v>0.85</v>
      </c>
      <c r="I77" s="90">
        <v>0.85</v>
      </c>
      <c r="J77" s="90">
        <v>0.85</v>
      </c>
      <c r="K77" s="90">
        <v>0.85</v>
      </c>
      <c r="L77" s="90">
        <v>0.85</v>
      </c>
      <c r="M77" s="90">
        <v>0.85</v>
      </c>
      <c r="N77" s="90">
        <v>0.85</v>
      </c>
      <c r="O77" s="90">
        <v>0.85</v>
      </c>
      <c r="P77" s="90">
        <v>0.85</v>
      </c>
      <c r="Q77" s="90">
        <v>0.85</v>
      </c>
      <c r="R77" s="90">
        <v>0.85</v>
      </c>
      <c r="S77" s="90">
        <v>0.85</v>
      </c>
      <c r="T77" s="90">
        <v>0.85</v>
      </c>
      <c r="U77" s="90">
        <v>0.85</v>
      </c>
      <c r="V77" s="90">
        <v>0.85</v>
      </c>
      <c r="W77" s="90">
        <v>0.85</v>
      </c>
      <c r="X77" s="90">
        <v>0.85</v>
      </c>
      <c r="Y77" s="90">
        <v>0.85</v>
      </c>
      <c r="Z77" s="90">
        <v>0.85</v>
      </c>
      <c r="AA77" s="90">
        <v>0.85</v>
      </c>
      <c r="AB77" s="90">
        <v>0.85</v>
      </c>
      <c r="AC77" s="90">
        <v>0.85</v>
      </c>
      <c r="AD77" s="90">
        <v>0.85</v>
      </c>
      <c r="AE77" s="90">
        <v>0.85</v>
      </c>
      <c r="AF77" s="90">
        <v>0.85</v>
      </c>
      <c r="AG77" s="90">
        <v>0.85</v>
      </c>
      <c r="AH77" s="90">
        <v>0.85</v>
      </c>
      <c r="AI77" s="90">
        <v>0.85</v>
      </c>
      <c r="AJ77" s="90">
        <v>0.85</v>
      </c>
    </row>
    <row r="78" spans="1:41" x14ac:dyDescent="0.25">
      <c r="A78" s="5"/>
      <c r="B78" s="205"/>
      <c r="D78" s="201"/>
      <c r="E78" s="92" t="s">
        <v>93</v>
      </c>
      <c r="F78" s="91" t="s">
        <v>143</v>
      </c>
      <c r="G78" s="90">
        <v>0.85</v>
      </c>
      <c r="H78" s="90">
        <v>0.85</v>
      </c>
      <c r="I78" s="90">
        <v>0.85</v>
      </c>
      <c r="J78" s="90">
        <v>0.85</v>
      </c>
      <c r="K78" s="90">
        <v>0.85</v>
      </c>
      <c r="L78" s="90">
        <v>0.85</v>
      </c>
      <c r="M78" s="90">
        <v>0.85</v>
      </c>
      <c r="N78" s="90">
        <v>0.85</v>
      </c>
      <c r="O78" s="90">
        <v>0.85</v>
      </c>
      <c r="P78" s="90">
        <v>0.85</v>
      </c>
      <c r="Q78" s="90">
        <v>0.85</v>
      </c>
      <c r="R78" s="90">
        <v>0.85</v>
      </c>
      <c r="S78" s="90">
        <v>0.85</v>
      </c>
      <c r="T78" s="90">
        <v>0.85</v>
      </c>
      <c r="U78" s="90">
        <v>0.85</v>
      </c>
      <c r="V78" s="90">
        <v>0.85</v>
      </c>
      <c r="W78" s="90">
        <v>0.85</v>
      </c>
      <c r="X78" s="90">
        <v>0.85</v>
      </c>
      <c r="Y78" s="90">
        <v>0.85</v>
      </c>
      <c r="Z78" s="90">
        <v>0.85</v>
      </c>
      <c r="AA78" s="90">
        <v>0.85</v>
      </c>
      <c r="AB78" s="90">
        <v>0.85</v>
      </c>
      <c r="AC78" s="90">
        <v>0.85</v>
      </c>
      <c r="AD78" s="90">
        <v>0.85</v>
      </c>
      <c r="AE78" s="90">
        <v>0.85</v>
      </c>
      <c r="AF78" s="90">
        <v>0.85</v>
      </c>
      <c r="AG78" s="90">
        <v>0.85</v>
      </c>
      <c r="AH78" s="90">
        <v>0.85</v>
      </c>
      <c r="AI78" s="90">
        <v>0.85</v>
      </c>
      <c r="AJ78" s="90">
        <v>0.85</v>
      </c>
    </row>
    <row r="79" spans="1:41" x14ac:dyDescent="0.25">
      <c r="A79" s="5"/>
      <c r="B79" s="205"/>
    </row>
    <row r="80" spans="1:41" x14ac:dyDescent="0.25">
      <c r="A80" s="5"/>
      <c r="B80" s="205"/>
      <c r="G80" s="1">
        <v>2021</v>
      </c>
      <c r="H80" s="1">
        <v>2022</v>
      </c>
      <c r="I80" s="1">
        <v>2023</v>
      </c>
      <c r="J80" s="1">
        <v>2024</v>
      </c>
      <c r="K80" s="1">
        <v>2025</v>
      </c>
      <c r="L80" s="1">
        <v>2026</v>
      </c>
      <c r="M80" s="1">
        <v>2027</v>
      </c>
      <c r="N80" s="1">
        <v>2028</v>
      </c>
      <c r="O80" s="1">
        <v>2029</v>
      </c>
      <c r="P80" s="1">
        <v>2030</v>
      </c>
      <c r="Q80" s="1">
        <v>2031</v>
      </c>
      <c r="R80" s="1">
        <v>2032</v>
      </c>
      <c r="S80" s="1">
        <v>2033</v>
      </c>
      <c r="T80" s="1">
        <v>2034</v>
      </c>
      <c r="U80" s="1">
        <v>2035</v>
      </c>
      <c r="V80" s="1">
        <v>2036</v>
      </c>
      <c r="W80" s="1">
        <v>2037</v>
      </c>
      <c r="X80" s="1">
        <v>2038</v>
      </c>
      <c r="Y80" s="1">
        <v>2039</v>
      </c>
      <c r="Z80" s="1">
        <v>2040</v>
      </c>
      <c r="AA80" s="1">
        <v>2041</v>
      </c>
      <c r="AB80" s="1">
        <v>2042</v>
      </c>
      <c r="AC80" s="1">
        <v>2043</v>
      </c>
      <c r="AD80" s="1">
        <v>2044</v>
      </c>
      <c r="AE80" s="1">
        <v>2045</v>
      </c>
      <c r="AF80" s="1">
        <v>2046</v>
      </c>
      <c r="AG80" s="1">
        <v>2047</v>
      </c>
      <c r="AH80" s="1">
        <v>2048</v>
      </c>
      <c r="AI80" s="1">
        <v>2049</v>
      </c>
      <c r="AJ80" s="1">
        <v>2050</v>
      </c>
    </row>
    <row r="81" spans="1:36" x14ac:dyDescent="0.25">
      <c r="A81" s="401" t="str">
        <f t="shared" ref="A81:A86" si="2">$D$81&amp;"_"&amp;E81&amp;"_"&amp;F81</f>
        <v>Capacity Factor (%)_Residential Battery Storage - 5 kW - 12.5 kWh_Advanced</v>
      </c>
      <c r="B81" s="205"/>
      <c r="D81" s="199" t="s">
        <v>181</v>
      </c>
      <c r="E81" s="92" t="s">
        <v>233</v>
      </c>
      <c r="F81" s="91" t="s">
        <v>177</v>
      </c>
      <c r="G81" s="90">
        <v>0.104</v>
      </c>
      <c r="H81" s="90">
        <v>0.104</v>
      </c>
      <c r="I81" s="90">
        <v>0.104</v>
      </c>
      <c r="J81" s="90">
        <v>0.104</v>
      </c>
      <c r="K81" s="90">
        <v>0.104</v>
      </c>
      <c r="L81" s="90">
        <v>0.104</v>
      </c>
      <c r="M81" s="90">
        <v>0.104</v>
      </c>
      <c r="N81" s="90">
        <v>0.104</v>
      </c>
      <c r="O81" s="90">
        <v>0.104</v>
      </c>
      <c r="P81" s="90">
        <v>0.104</v>
      </c>
      <c r="Q81" s="90">
        <v>0.104</v>
      </c>
      <c r="R81" s="90">
        <v>0.104</v>
      </c>
      <c r="S81" s="90">
        <v>0.104</v>
      </c>
      <c r="T81" s="90">
        <v>0.104</v>
      </c>
      <c r="U81" s="90">
        <v>0.104</v>
      </c>
      <c r="V81" s="90">
        <v>0.104</v>
      </c>
      <c r="W81" s="90">
        <v>0.104</v>
      </c>
      <c r="X81" s="90">
        <v>0.104</v>
      </c>
      <c r="Y81" s="90">
        <v>0.104</v>
      </c>
      <c r="Z81" s="90">
        <v>0.104</v>
      </c>
      <c r="AA81" s="90">
        <v>0.104</v>
      </c>
      <c r="AB81" s="90">
        <v>0.104</v>
      </c>
      <c r="AC81" s="90">
        <v>0.104</v>
      </c>
      <c r="AD81" s="90">
        <v>0.104</v>
      </c>
      <c r="AE81" s="90">
        <v>0.104</v>
      </c>
      <c r="AF81" s="90">
        <v>0.104</v>
      </c>
      <c r="AG81" s="90">
        <v>0.104</v>
      </c>
      <c r="AH81" s="90">
        <v>0.104</v>
      </c>
      <c r="AI81" s="90">
        <v>0.104</v>
      </c>
      <c r="AJ81" s="90">
        <v>0.104</v>
      </c>
    </row>
    <row r="82" spans="1:36" x14ac:dyDescent="0.25">
      <c r="A82" s="401" t="str">
        <f t="shared" si="2"/>
        <v>Capacity Factor (%)_Residential Battery Storage - 5 kW - 12.5 kWh_Moderate</v>
      </c>
      <c r="B82" s="205"/>
      <c r="D82" s="200"/>
      <c r="E82" s="92" t="s">
        <v>233</v>
      </c>
      <c r="F82" s="91" t="s">
        <v>176</v>
      </c>
      <c r="G82" s="90">
        <v>0.104</v>
      </c>
      <c r="H82" s="90">
        <v>0.104</v>
      </c>
      <c r="I82" s="90">
        <v>0.104</v>
      </c>
      <c r="J82" s="90">
        <v>0.104</v>
      </c>
      <c r="K82" s="90">
        <v>0.104</v>
      </c>
      <c r="L82" s="90">
        <v>0.104</v>
      </c>
      <c r="M82" s="90">
        <v>0.104</v>
      </c>
      <c r="N82" s="90">
        <v>0.104</v>
      </c>
      <c r="O82" s="90">
        <v>0.104</v>
      </c>
      <c r="P82" s="90">
        <v>0.104</v>
      </c>
      <c r="Q82" s="90">
        <v>0.104</v>
      </c>
      <c r="R82" s="90">
        <v>0.104</v>
      </c>
      <c r="S82" s="90">
        <v>0.104</v>
      </c>
      <c r="T82" s="90">
        <v>0.104</v>
      </c>
      <c r="U82" s="90">
        <v>0.104</v>
      </c>
      <c r="V82" s="90">
        <v>0.104</v>
      </c>
      <c r="W82" s="90">
        <v>0.104</v>
      </c>
      <c r="X82" s="90">
        <v>0.104</v>
      </c>
      <c r="Y82" s="90">
        <v>0.104</v>
      </c>
      <c r="Z82" s="90">
        <v>0.104</v>
      </c>
      <c r="AA82" s="90">
        <v>0.104</v>
      </c>
      <c r="AB82" s="90">
        <v>0.104</v>
      </c>
      <c r="AC82" s="90">
        <v>0.104</v>
      </c>
      <c r="AD82" s="90">
        <v>0.104</v>
      </c>
      <c r="AE82" s="90">
        <v>0.104</v>
      </c>
      <c r="AF82" s="90">
        <v>0.104</v>
      </c>
      <c r="AG82" s="90">
        <v>0.104</v>
      </c>
      <c r="AH82" s="90">
        <v>0.104</v>
      </c>
      <c r="AI82" s="90">
        <v>0.104</v>
      </c>
      <c r="AJ82" s="90">
        <v>0.104</v>
      </c>
    </row>
    <row r="83" spans="1:36" x14ac:dyDescent="0.25">
      <c r="A83" s="401" t="str">
        <f t="shared" si="2"/>
        <v>Capacity Factor (%)_Residential Battery Storage - 5 kW - 12.5 kWh_Conservative</v>
      </c>
      <c r="B83" s="205"/>
      <c r="D83" s="200"/>
      <c r="E83" s="92" t="s">
        <v>233</v>
      </c>
      <c r="F83" s="91" t="s">
        <v>143</v>
      </c>
      <c r="G83" s="90">
        <v>0.104</v>
      </c>
      <c r="H83" s="90">
        <v>0.104</v>
      </c>
      <c r="I83" s="90">
        <v>0.104</v>
      </c>
      <c r="J83" s="90">
        <v>0.104</v>
      </c>
      <c r="K83" s="90">
        <v>0.104</v>
      </c>
      <c r="L83" s="90">
        <v>0.104</v>
      </c>
      <c r="M83" s="90">
        <v>0.104</v>
      </c>
      <c r="N83" s="90">
        <v>0.104</v>
      </c>
      <c r="O83" s="90">
        <v>0.104</v>
      </c>
      <c r="P83" s="90">
        <v>0.104</v>
      </c>
      <c r="Q83" s="90">
        <v>0.104</v>
      </c>
      <c r="R83" s="90">
        <v>0.104</v>
      </c>
      <c r="S83" s="90">
        <v>0.104</v>
      </c>
      <c r="T83" s="90">
        <v>0.104</v>
      </c>
      <c r="U83" s="90">
        <v>0.104</v>
      </c>
      <c r="V83" s="90">
        <v>0.104</v>
      </c>
      <c r="W83" s="90">
        <v>0.104</v>
      </c>
      <c r="X83" s="90">
        <v>0.104</v>
      </c>
      <c r="Y83" s="90">
        <v>0.104</v>
      </c>
      <c r="Z83" s="90">
        <v>0.104</v>
      </c>
      <c r="AA83" s="90">
        <v>0.104</v>
      </c>
      <c r="AB83" s="90">
        <v>0.104</v>
      </c>
      <c r="AC83" s="90">
        <v>0.104</v>
      </c>
      <c r="AD83" s="90">
        <v>0.104</v>
      </c>
      <c r="AE83" s="90">
        <v>0.104</v>
      </c>
      <c r="AF83" s="90">
        <v>0.104</v>
      </c>
      <c r="AG83" s="90">
        <v>0.104</v>
      </c>
      <c r="AH83" s="90">
        <v>0.104</v>
      </c>
      <c r="AI83" s="90">
        <v>0.104</v>
      </c>
      <c r="AJ83" s="90">
        <v>0.104</v>
      </c>
    </row>
    <row r="84" spans="1:36" x14ac:dyDescent="0.25">
      <c r="A84" s="401" t="str">
        <f t="shared" si="2"/>
        <v>Capacity Factor (%)_Residential Battery Storage - 5 kW - 20 kWh_Advanced</v>
      </c>
      <c r="B84" s="205"/>
      <c r="D84" s="201"/>
      <c r="E84" s="92" t="s">
        <v>93</v>
      </c>
      <c r="F84" s="91" t="s">
        <v>177</v>
      </c>
      <c r="G84" s="90">
        <v>0.16699999999999998</v>
      </c>
      <c r="H84" s="90">
        <v>0.16699999999999998</v>
      </c>
      <c r="I84" s="90">
        <v>0.16699999999999998</v>
      </c>
      <c r="J84" s="90">
        <v>0.16699999999999998</v>
      </c>
      <c r="K84" s="90">
        <v>0.16699999999999998</v>
      </c>
      <c r="L84" s="90">
        <v>0.16699999999999998</v>
      </c>
      <c r="M84" s="90">
        <v>0.16699999999999998</v>
      </c>
      <c r="N84" s="90">
        <v>0.16699999999999998</v>
      </c>
      <c r="O84" s="90">
        <v>0.16699999999999998</v>
      </c>
      <c r="P84" s="90">
        <v>0.16699999999999998</v>
      </c>
      <c r="Q84" s="90">
        <v>0.16699999999999998</v>
      </c>
      <c r="R84" s="90">
        <v>0.16699999999999998</v>
      </c>
      <c r="S84" s="90">
        <v>0.16699999999999998</v>
      </c>
      <c r="T84" s="90">
        <v>0.16699999999999998</v>
      </c>
      <c r="U84" s="90">
        <v>0.16699999999999998</v>
      </c>
      <c r="V84" s="90">
        <v>0.16699999999999998</v>
      </c>
      <c r="W84" s="90">
        <v>0.16699999999999998</v>
      </c>
      <c r="X84" s="90">
        <v>0.16699999999999998</v>
      </c>
      <c r="Y84" s="90">
        <v>0.16699999999999998</v>
      </c>
      <c r="Z84" s="90">
        <v>0.16699999999999998</v>
      </c>
      <c r="AA84" s="90">
        <v>0.16699999999999998</v>
      </c>
      <c r="AB84" s="90">
        <v>0.16699999999999998</v>
      </c>
      <c r="AC84" s="90">
        <v>0.16699999999999998</v>
      </c>
      <c r="AD84" s="90">
        <v>0.16699999999999998</v>
      </c>
      <c r="AE84" s="90">
        <v>0.16699999999999998</v>
      </c>
      <c r="AF84" s="90">
        <v>0.16699999999999998</v>
      </c>
      <c r="AG84" s="90">
        <v>0.16699999999999998</v>
      </c>
      <c r="AH84" s="90">
        <v>0.16699999999999998</v>
      </c>
      <c r="AI84" s="90">
        <v>0.16699999999999998</v>
      </c>
      <c r="AJ84" s="90">
        <v>0.16699999999999998</v>
      </c>
    </row>
    <row r="85" spans="1:36" x14ac:dyDescent="0.25">
      <c r="A85" s="401" t="str">
        <f t="shared" si="2"/>
        <v>Capacity Factor (%)_Residential Battery Storage - 5 kW - 20 kWh_Moderate</v>
      </c>
      <c r="B85" s="205"/>
      <c r="D85" s="201"/>
      <c r="E85" s="92" t="s">
        <v>93</v>
      </c>
      <c r="F85" s="91" t="s">
        <v>176</v>
      </c>
      <c r="G85" s="90">
        <v>0.16699999999999998</v>
      </c>
      <c r="H85" s="90">
        <v>0.16699999999999998</v>
      </c>
      <c r="I85" s="90">
        <v>0.16699999999999998</v>
      </c>
      <c r="J85" s="90">
        <v>0.16699999999999998</v>
      </c>
      <c r="K85" s="90">
        <v>0.16699999999999998</v>
      </c>
      <c r="L85" s="90">
        <v>0.16699999999999998</v>
      </c>
      <c r="M85" s="90">
        <v>0.16699999999999998</v>
      </c>
      <c r="N85" s="90">
        <v>0.16699999999999998</v>
      </c>
      <c r="O85" s="90">
        <v>0.16699999999999998</v>
      </c>
      <c r="P85" s="90">
        <v>0.16699999999999998</v>
      </c>
      <c r="Q85" s="90">
        <v>0.16699999999999998</v>
      </c>
      <c r="R85" s="90">
        <v>0.16699999999999998</v>
      </c>
      <c r="S85" s="90">
        <v>0.16699999999999998</v>
      </c>
      <c r="T85" s="90">
        <v>0.16699999999999998</v>
      </c>
      <c r="U85" s="90">
        <v>0.16699999999999998</v>
      </c>
      <c r="V85" s="90">
        <v>0.16699999999999998</v>
      </c>
      <c r="W85" s="90">
        <v>0.16699999999999998</v>
      </c>
      <c r="X85" s="90">
        <v>0.16699999999999998</v>
      </c>
      <c r="Y85" s="90">
        <v>0.16699999999999998</v>
      </c>
      <c r="Z85" s="90">
        <v>0.16699999999999998</v>
      </c>
      <c r="AA85" s="90">
        <v>0.16699999999999998</v>
      </c>
      <c r="AB85" s="90">
        <v>0.16699999999999998</v>
      </c>
      <c r="AC85" s="90">
        <v>0.16699999999999998</v>
      </c>
      <c r="AD85" s="90">
        <v>0.16699999999999998</v>
      </c>
      <c r="AE85" s="90">
        <v>0.16699999999999998</v>
      </c>
      <c r="AF85" s="90">
        <v>0.16699999999999998</v>
      </c>
      <c r="AG85" s="90">
        <v>0.16699999999999998</v>
      </c>
      <c r="AH85" s="90">
        <v>0.16699999999999998</v>
      </c>
      <c r="AI85" s="90">
        <v>0.16699999999999998</v>
      </c>
      <c r="AJ85" s="90">
        <v>0.16699999999999998</v>
      </c>
    </row>
    <row r="86" spans="1:36" x14ac:dyDescent="0.25">
      <c r="A86" s="401" t="str">
        <f t="shared" si="2"/>
        <v>Capacity Factor (%)_Residential Battery Storage - 5 kW - 20 kWh_Conservative</v>
      </c>
      <c r="B86" s="205"/>
      <c r="D86" s="201"/>
      <c r="E86" s="92" t="s">
        <v>93</v>
      </c>
      <c r="F86" s="91" t="s">
        <v>143</v>
      </c>
      <c r="G86" s="90">
        <v>0.16699999999999998</v>
      </c>
      <c r="H86" s="90">
        <v>0.16699999999999998</v>
      </c>
      <c r="I86" s="90">
        <v>0.16699999999999998</v>
      </c>
      <c r="J86" s="90">
        <v>0.16699999999999998</v>
      </c>
      <c r="K86" s="90">
        <v>0.16699999999999998</v>
      </c>
      <c r="L86" s="90">
        <v>0.16699999999999998</v>
      </c>
      <c r="M86" s="90">
        <v>0.16699999999999998</v>
      </c>
      <c r="N86" s="90">
        <v>0.16699999999999998</v>
      </c>
      <c r="O86" s="90">
        <v>0.16699999999999998</v>
      </c>
      <c r="P86" s="90">
        <v>0.16699999999999998</v>
      </c>
      <c r="Q86" s="90">
        <v>0.16699999999999998</v>
      </c>
      <c r="R86" s="90">
        <v>0.16699999999999998</v>
      </c>
      <c r="S86" s="90">
        <v>0.16699999999999998</v>
      </c>
      <c r="T86" s="90">
        <v>0.16699999999999998</v>
      </c>
      <c r="U86" s="90">
        <v>0.16699999999999998</v>
      </c>
      <c r="V86" s="90">
        <v>0.16699999999999998</v>
      </c>
      <c r="W86" s="90">
        <v>0.16699999999999998</v>
      </c>
      <c r="X86" s="90">
        <v>0.16699999999999998</v>
      </c>
      <c r="Y86" s="90">
        <v>0.16699999999999998</v>
      </c>
      <c r="Z86" s="90">
        <v>0.16699999999999998</v>
      </c>
      <c r="AA86" s="90">
        <v>0.16699999999999998</v>
      </c>
      <c r="AB86" s="90">
        <v>0.16699999999999998</v>
      </c>
      <c r="AC86" s="90">
        <v>0.16699999999999998</v>
      </c>
      <c r="AD86" s="90">
        <v>0.16699999999999998</v>
      </c>
      <c r="AE86" s="90">
        <v>0.16699999999999998</v>
      </c>
      <c r="AF86" s="90">
        <v>0.16699999999999998</v>
      </c>
      <c r="AG86" s="90">
        <v>0.16699999999999998</v>
      </c>
      <c r="AH86" s="90">
        <v>0.16699999999999998</v>
      </c>
      <c r="AI86" s="90">
        <v>0.16699999999999998</v>
      </c>
      <c r="AJ86" s="90">
        <v>0.16699999999999998</v>
      </c>
    </row>
    <row r="87" spans="1:36" x14ac:dyDescent="0.25">
      <c r="A87" s="5"/>
      <c r="B87" s="39"/>
    </row>
    <row r="88" spans="1:36" x14ac:dyDescent="0.25">
      <c r="A88" s="5"/>
      <c r="B88" s="203" t="s">
        <v>175</v>
      </c>
      <c r="C88" s="202"/>
      <c r="D88" s="202"/>
      <c r="E88" s="202"/>
      <c r="F88" s="202"/>
      <c r="G88" s="202"/>
      <c r="H88" s="202"/>
      <c r="I88" s="202"/>
      <c r="J88" s="202"/>
      <c r="K88" s="202"/>
      <c r="L88" s="202"/>
      <c r="M88" s="202"/>
      <c r="N88" s="202"/>
      <c r="O88" s="202"/>
      <c r="P88" s="202"/>
      <c r="Q88" s="89"/>
      <c r="R88" s="89"/>
      <c r="S88" s="89"/>
      <c r="T88" s="89"/>
      <c r="U88" s="89"/>
      <c r="V88" s="89"/>
      <c r="W88" s="89"/>
    </row>
    <row r="89" spans="1:36" ht="15.75" thickBot="1" x14ac:dyDescent="0.3">
      <c r="A89" s="5"/>
      <c r="B89" s="45"/>
      <c r="C89" s="45"/>
      <c r="D89" s="45"/>
      <c r="E89" s="45"/>
      <c r="F89" s="45"/>
      <c r="G89" s="45"/>
      <c r="H89" s="45"/>
      <c r="I89" s="45"/>
      <c r="J89" s="45"/>
      <c r="K89" s="45"/>
      <c r="L89" s="45"/>
      <c r="M89" s="45"/>
      <c r="N89" s="88"/>
      <c r="O89" s="88"/>
      <c r="P89" s="45"/>
      <c r="Q89" s="45"/>
      <c r="R89" s="45"/>
      <c r="S89" s="45"/>
      <c r="T89" s="45"/>
      <c r="U89" s="45"/>
      <c r="V89" s="45"/>
      <c r="W89" s="45"/>
    </row>
    <row r="90" spans="1:36" x14ac:dyDescent="0.25">
      <c r="A90" s="5"/>
      <c r="B90" s="45"/>
      <c r="C90" s="190" t="s">
        <v>174</v>
      </c>
      <c r="D90" s="191"/>
      <c r="E90" s="191"/>
      <c r="F90" s="191"/>
      <c r="G90" s="191"/>
      <c r="H90" s="191"/>
      <c r="I90" s="232" t="s">
        <v>168</v>
      </c>
      <c r="J90" s="233"/>
      <c r="K90" s="233"/>
      <c r="L90" s="233"/>
      <c r="M90" s="234"/>
      <c r="N90" s="74" t="s">
        <v>167</v>
      </c>
      <c r="O90" s="74" t="s">
        <v>166</v>
      </c>
      <c r="P90" s="86"/>
      <c r="Q90" s="86"/>
      <c r="R90" s="86"/>
      <c r="S90" s="86"/>
      <c r="T90" s="86"/>
      <c r="U90" s="86"/>
      <c r="V90" s="86"/>
      <c r="W90" s="85"/>
    </row>
    <row r="91" spans="1:36" x14ac:dyDescent="0.25">
      <c r="A91" s="5"/>
      <c r="B91" s="45"/>
      <c r="C91" s="183" t="s">
        <v>173</v>
      </c>
      <c r="D91" s="184"/>
      <c r="E91" s="184"/>
      <c r="F91" s="184"/>
      <c r="G91" s="184"/>
      <c r="H91" s="185"/>
      <c r="I91" t="s">
        <v>157</v>
      </c>
      <c r="N91" s="83"/>
      <c r="O91" s="83"/>
      <c r="W91" s="81"/>
    </row>
    <row r="92" spans="1:36" x14ac:dyDescent="0.25">
      <c r="A92" s="5"/>
      <c r="B92" s="45"/>
      <c r="C92" s="183" t="s">
        <v>165</v>
      </c>
      <c r="D92" s="184"/>
      <c r="E92" s="184"/>
      <c r="F92" s="184"/>
      <c r="G92" s="184"/>
      <c r="H92" s="185"/>
      <c r="I92" s="77" t="s">
        <v>157</v>
      </c>
      <c r="J92" s="47"/>
      <c r="K92" s="47"/>
      <c r="L92" s="47"/>
      <c r="M92" s="47"/>
      <c r="N92" s="48"/>
      <c r="O92" s="48"/>
      <c r="P92" s="47"/>
      <c r="Q92" s="47"/>
      <c r="R92" s="47"/>
      <c r="S92" s="47"/>
      <c r="T92" s="47"/>
      <c r="U92" s="47"/>
      <c r="V92" s="47"/>
      <c r="W92" s="46"/>
    </row>
    <row r="93" spans="1:36" ht="14.65" customHeight="1" x14ac:dyDescent="0.25">
      <c r="A93" s="5"/>
      <c r="B93" s="45"/>
      <c r="C93" s="183" t="s">
        <v>77</v>
      </c>
      <c r="D93" s="184"/>
      <c r="E93" s="184"/>
      <c r="F93" s="184"/>
      <c r="G93" s="184"/>
      <c r="H93" s="185"/>
      <c r="I93" s="196" t="s">
        <v>171</v>
      </c>
      <c r="J93" s="197"/>
      <c r="K93" s="197"/>
      <c r="L93" s="197"/>
      <c r="M93" s="198"/>
      <c r="N93" s="83"/>
      <c r="O93" s="83"/>
    </row>
    <row r="94" spans="1:36" ht="14.65" customHeight="1" x14ac:dyDescent="0.25">
      <c r="A94" s="5"/>
      <c r="B94" s="45"/>
      <c r="C94" s="183" t="s">
        <v>161</v>
      </c>
      <c r="D94" s="184"/>
      <c r="E94" s="184"/>
      <c r="F94" s="184"/>
      <c r="G94" s="184"/>
      <c r="H94" s="185"/>
      <c r="I94" s="196" t="s">
        <v>171</v>
      </c>
      <c r="J94" s="197"/>
      <c r="K94" s="197"/>
      <c r="L94" s="197"/>
      <c r="M94" s="198"/>
      <c r="N94" s="31"/>
      <c r="O94" s="31"/>
    </row>
    <row r="95" spans="1:36" x14ac:dyDescent="0.25">
      <c r="A95" s="5"/>
      <c r="B95" s="45"/>
      <c r="C95" s="183" t="s">
        <v>160</v>
      </c>
      <c r="D95" s="184"/>
      <c r="E95" s="184"/>
      <c r="F95" s="184"/>
      <c r="G95" s="184"/>
      <c r="H95" s="185"/>
      <c r="I95" s="77" t="s">
        <v>157</v>
      </c>
      <c r="J95" s="47"/>
      <c r="K95" s="47"/>
      <c r="L95" s="47"/>
      <c r="M95" s="47"/>
      <c r="N95" s="48"/>
      <c r="O95" s="48"/>
      <c r="P95" s="47"/>
      <c r="Q95" s="47"/>
      <c r="R95" s="47"/>
      <c r="S95" s="47"/>
      <c r="T95" s="47"/>
      <c r="U95" s="47"/>
      <c r="V95" s="47"/>
      <c r="W95" s="46"/>
    </row>
    <row r="96" spans="1:36" ht="15.75" thickBot="1" x14ac:dyDescent="0.3">
      <c r="A96" s="5"/>
      <c r="B96" s="45"/>
      <c r="C96" s="186" t="s">
        <v>170</v>
      </c>
      <c r="D96" s="187"/>
      <c r="E96" s="187"/>
      <c r="F96" s="187"/>
      <c r="G96" s="187"/>
      <c r="H96" s="188"/>
      <c r="I96" s="44" t="s">
        <v>157</v>
      </c>
      <c r="J96" s="41"/>
      <c r="K96" s="41"/>
      <c r="L96" s="41"/>
      <c r="M96" s="41"/>
      <c r="N96" s="42"/>
      <c r="O96" s="42"/>
      <c r="P96" s="41"/>
      <c r="Q96" s="41"/>
      <c r="R96" s="41"/>
      <c r="S96" s="41"/>
      <c r="T96" s="41"/>
      <c r="U96" s="41"/>
      <c r="V96" s="41"/>
      <c r="W96" s="40"/>
    </row>
    <row r="97" spans="1:28" ht="15.75" thickBot="1" x14ac:dyDescent="0.3">
      <c r="A97" s="5"/>
      <c r="B97" s="45"/>
      <c r="C97" s="189"/>
      <c r="D97" s="189"/>
      <c r="E97" s="189"/>
      <c r="F97" s="189"/>
      <c r="G97" s="189"/>
      <c r="H97" s="189"/>
      <c r="I97" s="76"/>
      <c r="J97" s="76"/>
      <c r="K97" s="76"/>
      <c r="L97" s="76"/>
      <c r="M97" s="76"/>
      <c r="N97" s="76"/>
      <c r="O97" s="76"/>
      <c r="P97" s="75"/>
      <c r="Q97" s="75"/>
      <c r="R97" s="75"/>
      <c r="S97" s="75"/>
      <c r="T97" s="75"/>
      <c r="U97" s="75"/>
      <c r="V97" s="75"/>
      <c r="W97" s="75"/>
    </row>
    <row r="98" spans="1:28" x14ac:dyDescent="0.25">
      <c r="A98" s="5"/>
      <c r="B98" s="45"/>
      <c r="C98" s="190" t="s">
        <v>169</v>
      </c>
      <c r="D98" s="191"/>
      <c r="E98" s="191"/>
      <c r="F98" s="191"/>
      <c r="G98" s="191"/>
      <c r="H98" s="192"/>
      <c r="I98" s="193" t="s">
        <v>168</v>
      </c>
      <c r="J98" s="194"/>
      <c r="K98" s="194"/>
      <c r="L98" s="194"/>
      <c r="M98" s="195"/>
      <c r="N98" s="74" t="s">
        <v>167</v>
      </c>
      <c r="O98" s="74" t="s">
        <v>166</v>
      </c>
      <c r="P98" s="72"/>
      <c r="Q98" s="72"/>
      <c r="R98" s="72"/>
      <c r="S98" s="72"/>
      <c r="T98" s="72"/>
      <c r="U98" s="72"/>
      <c r="V98" s="72"/>
      <c r="W98" s="71"/>
    </row>
    <row r="99" spans="1:28" x14ac:dyDescent="0.25">
      <c r="A99" s="5"/>
      <c r="B99" s="45"/>
      <c r="C99" s="183" t="s">
        <v>165</v>
      </c>
      <c r="D99" s="184"/>
      <c r="E99" s="184"/>
      <c r="F99" s="184"/>
      <c r="G99" s="184"/>
      <c r="H99" s="185"/>
      <c r="I99" s="70" t="s">
        <v>157</v>
      </c>
      <c r="J99" s="67"/>
      <c r="K99" s="67"/>
      <c r="L99" s="67"/>
      <c r="M99" s="67"/>
      <c r="N99" s="68"/>
      <c r="O99" s="68"/>
      <c r="P99" s="67"/>
      <c r="Q99" s="67"/>
      <c r="R99" s="67"/>
      <c r="S99" s="67"/>
      <c r="T99" s="67"/>
      <c r="U99" s="67"/>
      <c r="V99" s="67"/>
      <c r="W99" s="66"/>
    </row>
    <row r="100" spans="1:28" x14ac:dyDescent="0.25">
      <c r="A100" s="5"/>
      <c r="B100" s="45"/>
      <c r="C100" s="183" t="s">
        <v>77</v>
      </c>
      <c r="D100" s="184"/>
      <c r="E100" s="184"/>
      <c r="F100" s="184"/>
      <c r="G100" s="184"/>
      <c r="H100" s="185"/>
      <c r="I100" s="229" t="s">
        <v>217</v>
      </c>
      <c r="J100" s="230"/>
      <c r="K100" s="230"/>
      <c r="L100" s="230"/>
      <c r="M100" s="231"/>
      <c r="N100" s="64"/>
      <c r="O100" s="64"/>
      <c r="P100" s="63"/>
      <c r="Q100" s="63"/>
      <c r="R100" s="63"/>
      <c r="S100" s="63"/>
      <c r="T100" s="63"/>
      <c r="U100" s="63"/>
      <c r="V100" s="63"/>
      <c r="W100" s="62"/>
    </row>
    <row r="101" spans="1:28" s="45" customFormat="1" ht="14.25" customHeight="1" x14ac:dyDescent="0.25">
      <c r="A101" s="401"/>
      <c r="C101" s="53" t="s">
        <v>163</v>
      </c>
      <c r="I101" s="61"/>
      <c r="J101" s="61"/>
      <c r="K101" s="61"/>
      <c r="L101" s="61"/>
      <c r="M101" s="61"/>
      <c r="O101" s="60"/>
      <c r="P101" s="60"/>
      <c r="Q101" s="52"/>
      <c r="R101" s="51"/>
      <c r="S101" s="52"/>
      <c r="T101" s="58"/>
      <c r="U101" s="52"/>
      <c r="V101" s="52"/>
      <c r="W101" s="52"/>
      <c r="X101" s="52"/>
      <c r="Y101" s="52"/>
      <c r="Z101" s="52"/>
      <c r="AA101" s="52"/>
      <c r="AB101" s="51"/>
    </row>
    <row r="102" spans="1:28" x14ac:dyDescent="0.25">
      <c r="A102" s="5"/>
      <c r="B102" s="45"/>
      <c r="C102" s="183" t="s">
        <v>161</v>
      </c>
      <c r="D102" s="184"/>
      <c r="E102" s="184"/>
      <c r="F102" s="184"/>
      <c r="G102" s="184"/>
      <c r="H102" s="185"/>
      <c r="I102" s="229" t="s">
        <v>217</v>
      </c>
      <c r="J102" s="230"/>
      <c r="K102" s="230"/>
      <c r="L102" s="230"/>
      <c r="M102" s="231"/>
      <c r="N102" s="56"/>
      <c r="O102" s="56"/>
      <c r="P102" s="55"/>
      <c r="Q102" s="55"/>
      <c r="R102" s="55"/>
      <c r="S102" s="55"/>
      <c r="T102" s="55"/>
      <c r="U102" s="55"/>
      <c r="V102" s="55"/>
      <c r="W102" s="54"/>
    </row>
    <row r="103" spans="1:28" x14ac:dyDescent="0.25">
      <c r="A103" s="5"/>
      <c r="B103" s="45"/>
      <c r="C103" s="183" t="s">
        <v>160</v>
      </c>
      <c r="D103" s="184"/>
      <c r="E103" s="184"/>
      <c r="F103" s="184"/>
      <c r="G103" s="184"/>
      <c r="H103" s="185"/>
      <c r="I103" s="77" t="s">
        <v>157</v>
      </c>
      <c r="J103" s="47"/>
      <c r="K103" s="47"/>
      <c r="L103" s="47"/>
      <c r="M103" s="47"/>
      <c r="N103" s="48"/>
      <c r="O103" s="48"/>
      <c r="P103" s="47"/>
      <c r="Q103" s="47"/>
      <c r="R103" s="47"/>
      <c r="S103" s="47"/>
      <c r="T103" s="47"/>
      <c r="U103" s="47"/>
      <c r="V103" s="47"/>
      <c r="W103" s="46"/>
    </row>
    <row r="104" spans="1:28" ht="15.75" thickBot="1" x14ac:dyDescent="0.3">
      <c r="A104" s="5"/>
      <c r="B104" s="45"/>
      <c r="C104" s="186" t="s">
        <v>158</v>
      </c>
      <c r="D104" s="187"/>
      <c r="E104" s="187"/>
      <c r="F104" s="187"/>
      <c r="G104" s="187"/>
      <c r="H104" s="188"/>
      <c r="I104" s="44" t="s">
        <v>157</v>
      </c>
      <c r="J104" s="41"/>
      <c r="K104" s="41"/>
      <c r="L104" s="41"/>
      <c r="M104" s="41"/>
      <c r="N104" s="44"/>
      <c r="O104" s="42"/>
      <c r="P104" s="41"/>
      <c r="Q104" s="41"/>
      <c r="R104" s="41"/>
      <c r="S104" s="41"/>
      <c r="T104" s="41"/>
      <c r="U104" s="41"/>
      <c r="V104" s="41"/>
      <c r="W104" s="40"/>
    </row>
    <row r="105" spans="1:28" x14ac:dyDescent="0.25">
      <c r="A105" s="5"/>
      <c r="B105" s="39"/>
    </row>
    <row r="106" spans="1:28" x14ac:dyDescent="0.25">
      <c r="A106" s="5"/>
      <c r="B106" s="39"/>
    </row>
    <row r="107" spans="1:28" x14ac:dyDescent="0.25">
      <c r="A107" s="5"/>
      <c r="B107" s="39"/>
    </row>
    <row r="108" spans="1:28" x14ac:dyDescent="0.25">
      <c r="A108" s="5"/>
      <c r="B108" s="39"/>
    </row>
    <row r="109" spans="1:28" x14ac:dyDescent="0.25">
      <c r="A109" s="5"/>
      <c r="B109" s="39"/>
    </row>
    <row r="110" spans="1:28" x14ac:dyDescent="0.25">
      <c r="A110" s="5"/>
      <c r="B110" s="39"/>
    </row>
    <row r="111" spans="1:28" x14ac:dyDescent="0.25">
      <c r="A111" s="5"/>
      <c r="B111" s="39"/>
    </row>
    <row r="112" spans="1:28" x14ac:dyDescent="0.25">
      <c r="A112" s="5"/>
      <c r="B112" s="39"/>
    </row>
    <row r="113" spans="1:2" x14ac:dyDescent="0.25">
      <c r="A113" s="5"/>
      <c r="B113" s="39"/>
    </row>
    <row r="114" spans="1:2" x14ac:dyDescent="0.25">
      <c r="A114" s="5"/>
      <c r="B114" s="39"/>
    </row>
    <row r="115" spans="1:2" x14ac:dyDescent="0.25">
      <c r="A115" s="5"/>
      <c r="B115" s="39"/>
    </row>
    <row r="116" spans="1:2" x14ac:dyDescent="0.25">
      <c r="A116" s="5"/>
      <c r="B116" s="39"/>
    </row>
    <row r="117" spans="1:2" x14ac:dyDescent="0.25">
      <c r="A117" s="5"/>
      <c r="B117" s="39"/>
    </row>
    <row r="118" spans="1:2" x14ac:dyDescent="0.25">
      <c r="A118" s="5"/>
      <c r="B118" s="39"/>
    </row>
    <row r="119" spans="1:2" x14ac:dyDescent="0.25">
      <c r="A119" s="5"/>
      <c r="B119" s="39"/>
    </row>
    <row r="120" spans="1:2" x14ac:dyDescent="0.25">
      <c r="A120" s="5"/>
      <c r="B120" s="39"/>
    </row>
    <row r="121" spans="1:2" x14ac:dyDescent="0.25">
      <c r="A121" s="5"/>
      <c r="B121" s="39"/>
    </row>
    <row r="122" spans="1:2" x14ac:dyDescent="0.25">
      <c r="A122" s="5"/>
      <c r="B122" s="39"/>
    </row>
    <row r="123" spans="1:2" x14ac:dyDescent="0.25">
      <c r="A123" s="5"/>
      <c r="B123" s="39"/>
    </row>
    <row r="124" spans="1:2" x14ac:dyDescent="0.25">
      <c r="A124" s="5"/>
      <c r="B124" s="39"/>
    </row>
    <row r="125" spans="1:2" x14ac:dyDescent="0.25">
      <c r="A125" s="5"/>
      <c r="B125" s="39"/>
    </row>
    <row r="126" spans="1:2" x14ac:dyDescent="0.25">
      <c r="A126" s="5"/>
      <c r="B126" s="39"/>
    </row>
    <row r="127" spans="1:2" x14ac:dyDescent="0.25">
      <c r="A127" s="5"/>
      <c r="B127" s="39"/>
    </row>
    <row r="128" spans="1:2" x14ac:dyDescent="0.25">
      <c r="A128" s="5"/>
      <c r="B128" s="39"/>
    </row>
    <row r="129" spans="1:2" x14ac:dyDescent="0.25">
      <c r="A129" s="5"/>
      <c r="B129" s="39"/>
    </row>
    <row r="130" spans="1:2" x14ac:dyDescent="0.25">
      <c r="A130" s="5"/>
      <c r="B130" s="39"/>
    </row>
    <row r="131" spans="1:2" x14ac:dyDescent="0.25">
      <c r="A131" s="5"/>
      <c r="B131" s="39"/>
    </row>
    <row r="132" spans="1:2" x14ac:dyDescent="0.25">
      <c r="A132" s="5"/>
      <c r="B132" s="39"/>
    </row>
    <row r="133" spans="1:2" x14ac:dyDescent="0.25">
      <c r="A133" s="5"/>
      <c r="B133" s="39"/>
    </row>
    <row r="134" spans="1:2" x14ac:dyDescent="0.25">
      <c r="A134" s="5"/>
      <c r="B134" s="39"/>
    </row>
    <row r="135" spans="1:2" x14ac:dyDescent="0.25">
      <c r="A135" s="5"/>
      <c r="B135" s="39"/>
    </row>
    <row r="136" spans="1:2" x14ac:dyDescent="0.25">
      <c r="A136" s="5"/>
      <c r="B136" s="39"/>
    </row>
    <row r="137" spans="1:2" x14ac:dyDescent="0.25">
      <c r="A137" s="5"/>
      <c r="B137" s="39"/>
    </row>
    <row r="138" spans="1:2" x14ac:dyDescent="0.25">
      <c r="A138" s="5"/>
      <c r="B138" s="39"/>
    </row>
    <row r="139" spans="1:2" x14ac:dyDescent="0.25">
      <c r="A139" s="5"/>
      <c r="B139" s="39"/>
    </row>
    <row r="140" spans="1:2" x14ac:dyDescent="0.25">
      <c r="A140" s="5"/>
      <c r="B140" s="39"/>
    </row>
    <row r="141" spans="1:2" x14ac:dyDescent="0.25">
      <c r="A141" s="5"/>
      <c r="B141" s="39"/>
    </row>
    <row r="142" spans="1:2" x14ac:dyDescent="0.25">
      <c r="A142" s="5"/>
      <c r="B142" s="39"/>
    </row>
    <row r="143" spans="1:2" x14ac:dyDescent="0.25">
      <c r="A143" s="5"/>
      <c r="B143" s="39"/>
    </row>
    <row r="144" spans="1:2" x14ac:dyDescent="0.25">
      <c r="A144" s="5"/>
      <c r="B144" s="39"/>
    </row>
    <row r="145" spans="1:2" x14ac:dyDescent="0.25">
      <c r="A145" s="5"/>
      <c r="B145" s="39"/>
    </row>
    <row r="146" spans="1:2" x14ac:dyDescent="0.25">
      <c r="A146" s="5"/>
      <c r="B146" s="39"/>
    </row>
    <row r="147" spans="1:2" x14ac:dyDescent="0.25">
      <c r="A147" s="5"/>
      <c r="B147" s="39"/>
    </row>
    <row r="148" spans="1:2" x14ac:dyDescent="0.25">
      <c r="A148" s="5"/>
      <c r="B148" s="39"/>
    </row>
    <row r="149" spans="1:2" x14ac:dyDescent="0.25">
      <c r="A149" s="5"/>
      <c r="B149" s="39"/>
    </row>
    <row r="150" spans="1:2" x14ac:dyDescent="0.25">
      <c r="A150" s="5"/>
      <c r="B150" s="39"/>
    </row>
    <row r="151" spans="1:2" x14ac:dyDescent="0.25">
      <c r="A151" s="5"/>
      <c r="B151" s="39"/>
    </row>
    <row r="152" spans="1:2" x14ac:dyDescent="0.25">
      <c r="A152" s="5"/>
      <c r="B152" s="39"/>
    </row>
    <row r="153" spans="1:2" x14ac:dyDescent="0.25">
      <c r="A153" s="5"/>
      <c r="B153" s="39"/>
    </row>
    <row r="154" spans="1:2" x14ac:dyDescent="0.25">
      <c r="A154" s="5"/>
      <c r="B154" s="39"/>
    </row>
    <row r="155" spans="1:2" x14ac:dyDescent="0.25">
      <c r="A155" s="5"/>
      <c r="B155" s="39"/>
    </row>
    <row r="156" spans="1:2" x14ac:dyDescent="0.25">
      <c r="A156" s="5"/>
      <c r="B156" s="39"/>
    </row>
    <row r="157" spans="1:2" x14ac:dyDescent="0.25">
      <c r="A157" s="5"/>
      <c r="B157" s="39"/>
    </row>
    <row r="158" spans="1:2" x14ac:dyDescent="0.25">
      <c r="A158" s="5"/>
      <c r="B158" s="39"/>
    </row>
    <row r="159" spans="1:2" x14ac:dyDescent="0.25">
      <c r="A159" s="5"/>
      <c r="B159" s="39"/>
    </row>
    <row r="160" spans="1:2" x14ac:dyDescent="0.25">
      <c r="A160" s="5"/>
      <c r="B160" s="39"/>
    </row>
    <row r="161" spans="1:2" x14ac:dyDescent="0.25">
      <c r="A161" s="5"/>
      <c r="B161" s="39"/>
    </row>
    <row r="162" spans="1:2" x14ac:dyDescent="0.25">
      <c r="A162" s="5"/>
      <c r="B162" s="39"/>
    </row>
    <row r="163" spans="1:2" x14ac:dyDescent="0.25">
      <c r="A163" s="5"/>
      <c r="B163" s="39"/>
    </row>
    <row r="164" spans="1:2" x14ac:dyDescent="0.25">
      <c r="A164" s="5"/>
      <c r="B164" s="39"/>
    </row>
    <row r="165" spans="1:2" x14ac:dyDescent="0.25">
      <c r="A165" s="5"/>
      <c r="B165" s="39"/>
    </row>
    <row r="166" spans="1:2" x14ac:dyDescent="0.25">
      <c r="A166" s="5"/>
      <c r="B166" s="39"/>
    </row>
    <row r="167" spans="1:2" x14ac:dyDescent="0.25">
      <c r="A167" s="5"/>
      <c r="B167" s="39"/>
    </row>
    <row r="168" spans="1:2" x14ac:dyDescent="0.25">
      <c r="A168" s="5"/>
      <c r="B168" s="39"/>
    </row>
    <row r="169" spans="1:2" x14ac:dyDescent="0.25">
      <c r="A169" s="5"/>
      <c r="B169" s="39"/>
    </row>
    <row r="170" spans="1:2" x14ac:dyDescent="0.25">
      <c r="A170" s="5"/>
      <c r="B170" s="39"/>
    </row>
    <row r="171" spans="1:2" x14ac:dyDescent="0.25">
      <c r="A171" s="5"/>
      <c r="B171" s="39"/>
    </row>
    <row r="172" spans="1:2" x14ac:dyDescent="0.25">
      <c r="A172" s="5"/>
      <c r="B172" s="39"/>
    </row>
    <row r="173" spans="1:2" x14ac:dyDescent="0.25">
      <c r="A173" s="5"/>
      <c r="B173" s="39"/>
    </row>
    <row r="174" spans="1:2" x14ac:dyDescent="0.25">
      <c r="A174" s="5"/>
      <c r="B174" s="39"/>
    </row>
    <row r="175" spans="1:2" x14ac:dyDescent="0.25">
      <c r="A175" s="5"/>
      <c r="B175" s="39"/>
    </row>
    <row r="176" spans="1:2" x14ac:dyDescent="0.25">
      <c r="A176" s="5"/>
      <c r="B176" s="39"/>
    </row>
    <row r="177" spans="1:2" x14ac:dyDescent="0.25">
      <c r="A177" s="5"/>
      <c r="B177" s="39"/>
    </row>
    <row r="178" spans="1:2" x14ac:dyDescent="0.25">
      <c r="A178" s="5"/>
      <c r="B178" s="39"/>
    </row>
    <row r="179" spans="1:2" x14ac:dyDescent="0.25">
      <c r="A179" s="5"/>
      <c r="B179" s="39"/>
    </row>
    <row r="180" spans="1:2" x14ac:dyDescent="0.25">
      <c r="A180" s="5"/>
      <c r="B180" s="39"/>
    </row>
    <row r="181" spans="1:2" x14ac:dyDescent="0.25">
      <c r="A181" s="5"/>
      <c r="B181" s="39"/>
    </row>
    <row r="182" spans="1:2" x14ac:dyDescent="0.25">
      <c r="A182" s="5"/>
    </row>
    <row r="183" spans="1:2" x14ac:dyDescent="0.25">
      <c r="A183" s="5"/>
    </row>
    <row r="184" spans="1:2" x14ac:dyDescent="0.25">
      <c r="A184" s="5"/>
    </row>
    <row r="185" spans="1:2" x14ac:dyDescent="0.25">
      <c r="A185" s="5"/>
    </row>
    <row r="186" spans="1:2" x14ac:dyDescent="0.25">
      <c r="A186" s="5"/>
    </row>
    <row r="187" spans="1:2" x14ac:dyDescent="0.25">
      <c r="A187" s="5"/>
    </row>
    <row r="188" spans="1:2" x14ac:dyDescent="0.25">
      <c r="A188" s="5"/>
    </row>
    <row r="189" spans="1:2" x14ac:dyDescent="0.25">
      <c r="A189" s="5"/>
    </row>
    <row r="190" spans="1:2" x14ac:dyDescent="0.25">
      <c r="A190" s="5"/>
    </row>
    <row r="191" spans="1:2" x14ac:dyDescent="0.25">
      <c r="A191" s="5"/>
    </row>
    <row r="192" spans="1:2"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row r="348" spans="1:1" x14ac:dyDescent="0.25">
      <c r="A348" s="5"/>
    </row>
    <row r="349" spans="1:1" x14ac:dyDescent="0.25">
      <c r="A349" s="5"/>
    </row>
    <row r="350" spans="1:1" x14ac:dyDescent="0.25">
      <c r="A350" s="5"/>
    </row>
    <row r="351" spans="1:1" x14ac:dyDescent="0.25">
      <c r="A351" s="5"/>
    </row>
    <row r="352" spans="1:1" x14ac:dyDescent="0.25">
      <c r="A352" s="5"/>
    </row>
    <row r="353" spans="1:1" x14ac:dyDescent="0.25">
      <c r="A353" s="5"/>
    </row>
    <row r="354" spans="1:1" x14ac:dyDescent="0.25">
      <c r="A354" s="5"/>
    </row>
    <row r="355" spans="1:1" x14ac:dyDescent="0.25">
      <c r="A355" s="5"/>
    </row>
    <row r="356" spans="1:1" x14ac:dyDescent="0.25">
      <c r="A356" s="5"/>
    </row>
    <row r="357" spans="1:1" x14ac:dyDescent="0.25">
      <c r="A357" s="5"/>
    </row>
    <row r="358" spans="1:1" x14ac:dyDescent="0.25">
      <c r="A358" s="5"/>
    </row>
    <row r="359" spans="1:1" x14ac:dyDescent="0.25">
      <c r="A359" s="5"/>
    </row>
    <row r="360" spans="1:1" x14ac:dyDescent="0.25">
      <c r="A360" s="5"/>
    </row>
    <row r="361" spans="1:1" x14ac:dyDescent="0.25">
      <c r="A361" s="5"/>
    </row>
    <row r="362" spans="1:1" x14ac:dyDescent="0.25">
      <c r="A362" s="5"/>
    </row>
    <row r="363" spans="1:1" x14ac:dyDescent="0.25">
      <c r="A363" s="5"/>
    </row>
    <row r="364" spans="1:1" x14ac:dyDescent="0.25">
      <c r="A364" s="5"/>
    </row>
    <row r="365" spans="1:1" x14ac:dyDescent="0.25">
      <c r="A365" s="5"/>
    </row>
    <row r="366" spans="1:1" x14ac:dyDescent="0.25">
      <c r="A366" s="5"/>
    </row>
    <row r="367" spans="1:1" x14ac:dyDescent="0.25">
      <c r="A367" s="5"/>
    </row>
    <row r="368" spans="1:1" x14ac:dyDescent="0.25">
      <c r="A368" s="5"/>
    </row>
    <row r="369" spans="1:1" x14ac:dyDescent="0.25">
      <c r="A369" s="5"/>
    </row>
    <row r="370" spans="1:1" x14ac:dyDescent="0.25">
      <c r="A370" s="5"/>
    </row>
    <row r="371" spans="1:1" x14ac:dyDescent="0.25">
      <c r="A371" s="5"/>
    </row>
    <row r="372" spans="1:1" x14ac:dyDescent="0.25">
      <c r="A372" s="5"/>
    </row>
    <row r="373" spans="1:1" x14ac:dyDescent="0.25">
      <c r="A373" s="5"/>
    </row>
    <row r="374" spans="1:1" x14ac:dyDescent="0.25">
      <c r="A374" s="5"/>
    </row>
    <row r="375" spans="1:1" x14ac:dyDescent="0.25">
      <c r="A375" s="5"/>
    </row>
    <row r="376" spans="1:1" x14ac:dyDescent="0.25">
      <c r="A376" s="5"/>
    </row>
    <row r="377" spans="1:1" x14ac:dyDescent="0.25">
      <c r="A377" s="5"/>
    </row>
    <row r="378" spans="1:1" x14ac:dyDescent="0.25">
      <c r="A378" s="5"/>
    </row>
    <row r="379" spans="1:1" x14ac:dyDescent="0.25">
      <c r="A379" s="5"/>
    </row>
    <row r="380" spans="1:1" x14ac:dyDescent="0.25">
      <c r="A380" s="5"/>
    </row>
    <row r="381" spans="1:1" x14ac:dyDescent="0.25">
      <c r="A381" s="5"/>
    </row>
    <row r="382" spans="1:1" x14ac:dyDescent="0.25">
      <c r="A382" s="5"/>
    </row>
    <row r="383" spans="1:1" x14ac:dyDescent="0.25">
      <c r="A383" s="5"/>
    </row>
    <row r="384" spans="1:1" x14ac:dyDescent="0.25">
      <c r="A384" s="5"/>
    </row>
    <row r="385" spans="1:1" x14ac:dyDescent="0.25">
      <c r="A385" s="5"/>
    </row>
    <row r="386" spans="1:1" x14ac:dyDescent="0.25">
      <c r="A386" s="5"/>
    </row>
    <row r="387" spans="1:1" x14ac:dyDescent="0.25">
      <c r="A387" s="5"/>
    </row>
    <row r="388" spans="1:1" x14ac:dyDescent="0.25">
      <c r="A388" s="5"/>
    </row>
    <row r="389" spans="1:1" x14ac:dyDescent="0.25">
      <c r="A389" s="5"/>
    </row>
    <row r="390" spans="1:1" x14ac:dyDescent="0.25">
      <c r="A390" s="5"/>
    </row>
    <row r="391" spans="1:1" x14ac:dyDescent="0.25">
      <c r="A391" s="5"/>
    </row>
    <row r="392" spans="1:1" x14ac:dyDescent="0.25">
      <c r="A392" s="5"/>
    </row>
    <row r="393" spans="1:1" x14ac:dyDescent="0.25">
      <c r="A393" s="5"/>
    </row>
    <row r="394" spans="1:1" x14ac:dyDescent="0.25">
      <c r="A394" s="5"/>
    </row>
    <row r="395" spans="1:1" x14ac:dyDescent="0.25">
      <c r="A395" s="5"/>
    </row>
    <row r="396" spans="1:1" x14ac:dyDescent="0.25">
      <c r="A396" s="5"/>
    </row>
    <row r="397" spans="1:1" x14ac:dyDescent="0.25">
      <c r="A397" s="5"/>
    </row>
    <row r="398" spans="1:1" x14ac:dyDescent="0.25">
      <c r="A398" s="5"/>
    </row>
    <row r="399" spans="1:1" x14ac:dyDescent="0.25">
      <c r="A399" s="5"/>
    </row>
    <row r="400" spans="1:1" x14ac:dyDescent="0.25">
      <c r="A400" s="5"/>
    </row>
    <row r="401" spans="1:1" x14ac:dyDescent="0.25">
      <c r="A401" s="5"/>
    </row>
    <row r="402" spans="1:1" x14ac:dyDescent="0.25">
      <c r="A402" s="5"/>
    </row>
    <row r="403" spans="1:1" x14ac:dyDescent="0.25">
      <c r="A403" s="5"/>
    </row>
    <row r="404" spans="1:1" x14ac:dyDescent="0.25">
      <c r="A404" s="5"/>
    </row>
    <row r="405" spans="1:1" x14ac:dyDescent="0.25">
      <c r="A405" s="5"/>
    </row>
    <row r="406" spans="1:1" x14ac:dyDescent="0.25">
      <c r="A406" s="5"/>
    </row>
    <row r="407" spans="1:1" x14ac:dyDescent="0.25">
      <c r="A407" s="5"/>
    </row>
    <row r="408" spans="1:1" x14ac:dyDescent="0.25">
      <c r="A408" s="5"/>
    </row>
    <row r="409" spans="1:1" x14ac:dyDescent="0.25">
      <c r="A409" s="5"/>
    </row>
    <row r="410" spans="1:1" x14ac:dyDescent="0.25">
      <c r="A410" s="5"/>
    </row>
    <row r="411" spans="1:1" x14ac:dyDescent="0.25">
      <c r="A411" s="5"/>
    </row>
    <row r="412" spans="1:1" x14ac:dyDescent="0.25">
      <c r="A412" s="5"/>
    </row>
    <row r="413" spans="1:1" x14ac:dyDescent="0.25">
      <c r="A413" s="5"/>
    </row>
    <row r="414" spans="1:1" x14ac:dyDescent="0.25">
      <c r="A414" s="5"/>
    </row>
    <row r="415" spans="1:1" x14ac:dyDescent="0.25">
      <c r="A415" s="5"/>
    </row>
    <row r="416" spans="1:1" x14ac:dyDescent="0.25">
      <c r="A416" s="5"/>
    </row>
    <row r="417" spans="1:1" x14ac:dyDescent="0.25">
      <c r="A417" s="5"/>
    </row>
    <row r="418" spans="1:1" x14ac:dyDescent="0.25">
      <c r="A418" s="5"/>
    </row>
    <row r="419" spans="1:1" x14ac:dyDescent="0.25">
      <c r="A419" s="5"/>
    </row>
    <row r="420" spans="1:1" x14ac:dyDescent="0.25">
      <c r="A420" s="5"/>
    </row>
    <row r="421" spans="1:1" x14ac:dyDescent="0.25">
      <c r="A421" s="5"/>
    </row>
    <row r="422" spans="1:1" x14ac:dyDescent="0.25">
      <c r="A422" s="5"/>
    </row>
    <row r="423" spans="1:1" x14ac:dyDescent="0.25">
      <c r="A423" s="5"/>
    </row>
    <row r="424" spans="1:1" x14ac:dyDescent="0.25">
      <c r="A424" s="5"/>
    </row>
    <row r="425" spans="1:1" x14ac:dyDescent="0.25">
      <c r="A425" s="5"/>
    </row>
    <row r="426" spans="1:1" x14ac:dyDescent="0.25">
      <c r="A426" s="5"/>
    </row>
    <row r="427" spans="1:1" x14ac:dyDescent="0.25">
      <c r="A427" s="5"/>
    </row>
    <row r="428" spans="1:1" x14ac:dyDescent="0.25">
      <c r="A428" s="5"/>
    </row>
    <row r="429" spans="1:1" x14ac:dyDescent="0.25">
      <c r="A429" s="5"/>
    </row>
    <row r="430" spans="1:1" x14ac:dyDescent="0.25">
      <c r="A430" s="5"/>
    </row>
    <row r="431" spans="1:1" x14ac:dyDescent="0.25">
      <c r="A431" s="5"/>
    </row>
    <row r="432" spans="1:1" x14ac:dyDescent="0.25">
      <c r="A432" s="5"/>
    </row>
    <row r="433" spans="1:1" x14ac:dyDescent="0.25">
      <c r="A433" s="5"/>
    </row>
    <row r="434" spans="1:1" x14ac:dyDescent="0.25">
      <c r="A434" s="5"/>
    </row>
    <row r="435" spans="1:1" x14ac:dyDescent="0.25">
      <c r="A435" s="5"/>
    </row>
    <row r="436" spans="1:1" x14ac:dyDescent="0.25">
      <c r="A436" s="5"/>
    </row>
    <row r="437" spans="1:1" x14ac:dyDescent="0.25">
      <c r="A437" s="5"/>
    </row>
    <row r="438" spans="1:1" x14ac:dyDescent="0.25">
      <c r="A438" s="5"/>
    </row>
    <row r="439" spans="1:1" x14ac:dyDescent="0.25">
      <c r="A439" s="5"/>
    </row>
    <row r="440" spans="1:1" x14ac:dyDescent="0.25">
      <c r="A440" s="5"/>
    </row>
    <row r="441" spans="1:1" x14ac:dyDescent="0.25">
      <c r="A441" s="5"/>
    </row>
    <row r="442" spans="1:1" x14ac:dyDescent="0.25">
      <c r="A442" s="5"/>
    </row>
    <row r="443" spans="1:1" x14ac:dyDescent="0.25">
      <c r="A443" s="5"/>
    </row>
    <row r="444" spans="1:1" x14ac:dyDescent="0.25">
      <c r="A444" s="5"/>
    </row>
    <row r="445" spans="1:1" x14ac:dyDescent="0.25">
      <c r="A445" s="5"/>
    </row>
    <row r="446" spans="1:1" x14ac:dyDescent="0.25">
      <c r="A446" s="5"/>
    </row>
    <row r="447" spans="1:1" x14ac:dyDescent="0.25">
      <c r="A447" s="5"/>
    </row>
    <row r="448" spans="1:1" x14ac:dyDescent="0.25">
      <c r="A448" s="5"/>
    </row>
    <row r="449" spans="1:1" x14ac:dyDescent="0.25">
      <c r="A449" s="5"/>
    </row>
    <row r="450" spans="1:1" x14ac:dyDescent="0.25">
      <c r="A450" s="5"/>
    </row>
    <row r="451" spans="1:1" x14ac:dyDescent="0.25">
      <c r="A451" s="5"/>
    </row>
    <row r="452" spans="1:1" x14ac:dyDescent="0.25">
      <c r="A452" s="5"/>
    </row>
    <row r="453" spans="1:1" x14ac:dyDescent="0.25">
      <c r="A453" s="5"/>
    </row>
    <row r="454" spans="1:1" x14ac:dyDescent="0.25">
      <c r="A454" s="5"/>
    </row>
    <row r="455" spans="1:1" x14ac:dyDescent="0.25">
      <c r="A455" s="5"/>
    </row>
    <row r="456" spans="1:1" x14ac:dyDescent="0.25">
      <c r="A456" s="5"/>
    </row>
    <row r="457" spans="1:1" x14ac:dyDescent="0.25">
      <c r="A457" s="5"/>
    </row>
    <row r="458" spans="1:1" x14ac:dyDescent="0.25">
      <c r="A458" s="5"/>
    </row>
    <row r="459" spans="1:1" x14ac:dyDescent="0.25">
      <c r="A459" s="5"/>
    </row>
    <row r="460" spans="1:1" x14ac:dyDescent="0.25">
      <c r="A460" s="5"/>
    </row>
    <row r="461" spans="1:1" x14ac:dyDescent="0.25">
      <c r="A461" s="5"/>
    </row>
    <row r="462" spans="1:1" x14ac:dyDescent="0.25">
      <c r="A462" s="5"/>
    </row>
    <row r="463" spans="1:1" x14ac:dyDescent="0.25">
      <c r="A463" s="5"/>
    </row>
    <row r="464" spans="1:1" x14ac:dyDescent="0.25">
      <c r="A464" s="5"/>
    </row>
    <row r="465" spans="1:1" x14ac:dyDescent="0.25">
      <c r="A465" s="5"/>
    </row>
    <row r="466" spans="1:1" x14ac:dyDescent="0.25">
      <c r="A466" s="5"/>
    </row>
    <row r="467" spans="1:1" x14ac:dyDescent="0.25">
      <c r="A467" s="5"/>
    </row>
    <row r="468" spans="1:1" x14ac:dyDescent="0.25">
      <c r="A468" s="5"/>
    </row>
    <row r="469" spans="1:1" x14ac:dyDescent="0.25">
      <c r="A469" s="5"/>
    </row>
    <row r="470" spans="1:1" x14ac:dyDescent="0.25">
      <c r="A470" s="5"/>
    </row>
    <row r="471" spans="1:1" x14ac:dyDescent="0.25">
      <c r="A471" s="5"/>
    </row>
    <row r="472" spans="1:1" x14ac:dyDescent="0.25">
      <c r="A472" s="5"/>
    </row>
    <row r="473" spans="1:1" x14ac:dyDescent="0.25">
      <c r="A473" s="5"/>
    </row>
    <row r="474" spans="1:1" x14ac:dyDescent="0.25">
      <c r="A474" s="5"/>
    </row>
    <row r="475" spans="1:1" x14ac:dyDescent="0.25">
      <c r="A475" s="5"/>
    </row>
    <row r="476" spans="1:1" x14ac:dyDescent="0.25">
      <c r="A476" s="5"/>
    </row>
    <row r="477" spans="1:1" x14ac:dyDescent="0.25">
      <c r="A477" s="5"/>
    </row>
    <row r="478" spans="1:1" x14ac:dyDescent="0.25">
      <c r="A478" s="5"/>
    </row>
    <row r="479" spans="1:1" x14ac:dyDescent="0.25">
      <c r="A479" s="5"/>
    </row>
    <row r="480" spans="1:1" x14ac:dyDescent="0.25">
      <c r="A480" s="5"/>
    </row>
    <row r="481" spans="1:1" x14ac:dyDescent="0.25">
      <c r="A481" s="5"/>
    </row>
    <row r="482" spans="1:1" x14ac:dyDescent="0.25">
      <c r="A482" s="5"/>
    </row>
    <row r="483" spans="1:1" x14ac:dyDescent="0.25">
      <c r="A483" s="5"/>
    </row>
    <row r="484" spans="1:1" x14ac:dyDescent="0.25">
      <c r="A484" s="5"/>
    </row>
    <row r="485" spans="1:1" x14ac:dyDescent="0.25">
      <c r="A485" s="5"/>
    </row>
    <row r="486" spans="1:1" x14ac:dyDescent="0.25">
      <c r="A486" s="5"/>
    </row>
    <row r="487" spans="1:1" x14ac:dyDescent="0.25">
      <c r="A487" s="5"/>
    </row>
    <row r="488" spans="1:1" x14ac:dyDescent="0.25">
      <c r="A488" s="5"/>
    </row>
    <row r="489" spans="1:1" x14ac:dyDescent="0.25">
      <c r="A489" s="5"/>
    </row>
    <row r="490" spans="1:1" x14ac:dyDescent="0.25">
      <c r="A490" s="5"/>
    </row>
    <row r="491" spans="1:1" x14ac:dyDescent="0.25">
      <c r="A491" s="5"/>
    </row>
    <row r="492" spans="1:1" x14ac:dyDescent="0.25">
      <c r="A492" s="5"/>
    </row>
    <row r="493" spans="1:1" x14ac:dyDescent="0.25">
      <c r="A493" s="5"/>
    </row>
    <row r="494" spans="1:1" x14ac:dyDescent="0.25">
      <c r="A494" s="5"/>
    </row>
    <row r="495" spans="1:1" x14ac:dyDescent="0.25">
      <c r="A495" s="5"/>
    </row>
    <row r="496" spans="1:1" x14ac:dyDescent="0.25">
      <c r="A496" s="5"/>
    </row>
    <row r="497" spans="1:1" x14ac:dyDescent="0.25">
      <c r="A497" s="5"/>
    </row>
    <row r="498" spans="1:1" x14ac:dyDescent="0.25">
      <c r="A498" s="5"/>
    </row>
    <row r="499" spans="1:1" x14ac:dyDescent="0.25">
      <c r="A499" s="5"/>
    </row>
    <row r="500" spans="1:1" x14ac:dyDescent="0.25">
      <c r="A500" s="5"/>
    </row>
    <row r="501" spans="1:1" x14ac:dyDescent="0.25">
      <c r="A501" s="5"/>
    </row>
    <row r="502" spans="1:1" x14ac:dyDescent="0.25">
      <c r="A502" s="5"/>
    </row>
    <row r="503" spans="1:1" x14ac:dyDescent="0.25">
      <c r="A503" s="5"/>
    </row>
    <row r="504" spans="1:1" x14ac:dyDescent="0.25">
      <c r="A504" s="5"/>
    </row>
    <row r="505" spans="1:1" x14ac:dyDescent="0.25">
      <c r="A505" s="5"/>
    </row>
    <row r="506" spans="1:1" x14ac:dyDescent="0.25">
      <c r="A506" s="5"/>
    </row>
    <row r="507" spans="1:1" x14ac:dyDescent="0.25">
      <c r="A507" s="5"/>
    </row>
    <row r="508" spans="1:1" x14ac:dyDescent="0.25">
      <c r="A508" s="5"/>
    </row>
    <row r="509" spans="1:1" x14ac:dyDescent="0.25">
      <c r="A509" s="5"/>
    </row>
    <row r="510" spans="1:1" x14ac:dyDescent="0.25">
      <c r="A510" s="5"/>
    </row>
    <row r="511" spans="1:1" x14ac:dyDescent="0.25">
      <c r="A511" s="5"/>
    </row>
    <row r="512" spans="1:1" x14ac:dyDescent="0.25">
      <c r="A512" s="5"/>
    </row>
    <row r="513" spans="1:1" x14ac:dyDescent="0.25">
      <c r="A513" s="5"/>
    </row>
    <row r="514" spans="1:1" x14ac:dyDescent="0.25">
      <c r="A514" s="5"/>
    </row>
    <row r="515" spans="1:1" x14ac:dyDescent="0.25">
      <c r="A515" s="5"/>
    </row>
    <row r="516" spans="1:1" x14ac:dyDescent="0.25">
      <c r="A516" s="5"/>
    </row>
    <row r="517" spans="1:1" x14ac:dyDescent="0.25">
      <c r="A517" s="5"/>
    </row>
    <row r="518" spans="1:1" x14ac:dyDescent="0.25">
      <c r="A518" s="5"/>
    </row>
    <row r="519" spans="1:1" x14ac:dyDescent="0.25">
      <c r="A519" s="5"/>
    </row>
    <row r="520" spans="1:1" x14ac:dyDescent="0.25">
      <c r="A520" s="5"/>
    </row>
    <row r="521" spans="1:1" x14ac:dyDescent="0.25">
      <c r="A521" s="5"/>
    </row>
    <row r="522" spans="1:1" x14ac:dyDescent="0.25">
      <c r="A522" s="5"/>
    </row>
    <row r="523" spans="1:1" x14ac:dyDescent="0.25">
      <c r="A523" s="5"/>
    </row>
    <row r="524" spans="1:1" x14ac:dyDescent="0.25">
      <c r="A524" s="5"/>
    </row>
    <row r="525" spans="1:1" x14ac:dyDescent="0.25">
      <c r="A525" s="5"/>
    </row>
    <row r="526" spans="1:1" x14ac:dyDescent="0.25">
      <c r="A526" s="5"/>
    </row>
    <row r="527" spans="1:1" x14ac:dyDescent="0.25">
      <c r="A527" s="5"/>
    </row>
    <row r="528" spans="1:1" x14ac:dyDescent="0.25">
      <c r="A528" s="5"/>
    </row>
    <row r="529" spans="1:1" x14ac:dyDescent="0.25">
      <c r="A529" s="5"/>
    </row>
    <row r="530" spans="1:1" x14ac:dyDescent="0.25">
      <c r="A530" s="5"/>
    </row>
    <row r="531" spans="1:1" x14ac:dyDescent="0.25">
      <c r="A531" s="5"/>
    </row>
    <row r="532" spans="1:1" x14ac:dyDescent="0.25">
      <c r="A532" s="5"/>
    </row>
    <row r="533" spans="1:1" x14ac:dyDescent="0.25">
      <c r="A533" s="5"/>
    </row>
    <row r="534" spans="1:1" x14ac:dyDescent="0.25">
      <c r="A534" s="5"/>
    </row>
    <row r="535" spans="1:1" x14ac:dyDescent="0.25">
      <c r="A535" s="5"/>
    </row>
    <row r="536" spans="1:1" x14ac:dyDescent="0.25">
      <c r="A536" s="5"/>
    </row>
    <row r="537" spans="1:1" x14ac:dyDescent="0.25">
      <c r="A537" s="5"/>
    </row>
    <row r="538" spans="1:1" x14ac:dyDescent="0.25">
      <c r="A538" s="5"/>
    </row>
    <row r="539" spans="1:1" x14ac:dyDescent="0.25">
      <c r="A539" s="5"/>
    </row>
    <row r="540" spans="1:1" x14ac:dyDescent="0.25">
      <c r="A540" s="5"/>
    </row>
    <row r="541" spans="1:1" x14ac:dyDescent="0.25">
      <c r="A541" s="5"/>
    </row>
    <row r="542" spans="1:1" x14ac:dyDescent="0.25">
      <c r="A542" s="5"/>
    </row>
    <row r="543" spans="1:1" x14ac:dyDescent="0.25">
      <c r="A543" s="5"/>
    </row>
    <row r="544" spans="1:1" x14ac:dyDescent="0.25">
      <c r="A544" s="5"/>
    </row>
    <row r="545" spans="1:1" x14ac:dyDescent="0.25">
      <c r="A545" s="5"/>
    </row>
    <row r="546" spans="1:1" x14ac:dyDescent="0.25">
      <c r="A546" s="5"/>
    </row>
    <row r="547" spans="1:1" x14ac:dyDescent="0.25">
      <c r="A547" s="5"/>
    </row>
    <row r="548" spans="1:1" x14ac:dyDescent="0.25">
      <c r="A548" s="5"/>
    </row>
    <row r="549" spans="1:1" x14ac:dyDescent="0.25">
      <c r="A549" s="5"/>
    </row>
    <row r="550" spans="1:1" x14ac:dyDescent="0.25">
      <c r="A550" s="5"/>
    </row>
    <row r="551" spans="1:1" x14ac:dyDescent="0.25">
      <c r="A551" s="5"/>
    </row>
    <row r="552" spans="1:1" x14ac:dyDescent="0.25">
      <c r="A552" s="5"/>
    </row>
    <row r="553" spans="1:1" x14ac:dyDescent="0.25">
      <c r="A553" s="5"/>
    </row>
    <row r="554" spans="1:1" x14ac:dyDescent="0.25">
      <c r="A554" s="5"/>
    </row>
    <row r="555" spans="1:1" x14ac:dyDescent="0.25">
      <c r="A555" s="5"/>
    </row>
    <row r="556" spans="1:1" x14ac:dyDescent="0.25">
      <c r="A556" s="5"/>
    </row>
    <row r="557" spans="1:1" x14ac:dyDescent="0.25">
      <c r="A557" s="5"/>
    </row>
    <row r="558" spans="1:1" x14ac:dyDescent="0.25">
      <c r="A558" s="5"/>
    </row>
    <row r="559" spans="1:1" x14ac:dyDescent="0.25">
      <c r="A559" s="5"/>
    </row>
    <row r="560" spans="1:1" x14ac:dyDescent="0.25">
      <c r="A560" s="5"/>
    </row>
    <row r="561" spans="1:1" x14ac:dyDescent="0.25">
      <c r="A561" s="5"/>
    </row>
    <row r="562" spans="1:1" x14ac:dyDescent="0.25">
      <c r="A562" s="5"/>
    </row>
    <row r="563" spans="1:1" x14ac:dyDescent="0.25">
      <c r="A563" s="5"/>
    </row>
    <row r="564" spans="1:1" x14ac:dyDescent="0.25">
      <c r="A564" s="5"/>
    </row>
    <row r="565" spans="1:1" x14ac:dyDescent="0.25">
      <c r="A565" s="5"/>
    </row>
    <row r="566" spans="1:1" x14ac:dyDescent="0.25">
      <c r="A566" s="5"/>
    </row>
    <row r="567" spans="1:1" x14ac:dyDescent="0.25">
      <c r="A567" s="5"/>
    </row>
    <row r="568" spans="1:1" x14ac:dyDescent="0.25">
      <c r="A568" s="5"/>
    </row>
    <row r="569" spans="1:1" x14ac:dyDescent="0.25">
      <c r="A569" s="5"/>
    </row>
    <row r="570" spans="1:1" x14ac:dyDescent="0.25">
      <c r="A570" s="5"/>
    </row>
    <row r="571" spans="1:1" x14ac:dyDescent="0.25">
      <c r="A571" s="5"/>
    </row>
    <row r="572" spans="1:1" x14ac:dyDescent="0.25">
      <c r="A572" s="5"/>
    </row>
    <row r="573" spans="1:1" x14ac:dyDescent="0.25">
      <c r="A573" s="5"/>
    </row>
    <row r="574" spans="1:1" x14ac:dyDescent="0.25">
      <c r="A574" s="5"/>
    </row>
    <row r="575" spans="1:1" x14ac:dyDescent="0.25">
      <c r="A575" s="5"/>
    </row>
    <row r="576" spans="1:1" x14ac:dyDescent="0.25">
      <c r="A576" s="5"/>
    </row>
    <row r="577" spans="1:1" x14ac:dyDescent="0.25">
      <c r="A577" s="5"/>
    </row>
    <row r="578" spans="1:1" x14ac:dyDescent="0.25">
      <c r="A578" s="5"/>
    </row>
    <row r="579" spans="1:1" x14ac:dyDescent="0.25">
      <c r="A579" s="5"/>
    </row>
    <row r="580" spans="1:1" x14ac:dyDescent="0.25">
      <c r="A580" s="5"/>
    </row>
    <row r="581" spans="1:1" x14ac:dyDescent="0.25">
      <c r="A581" s="5"/>
    </row>
    <row r="582" spans="1:1" x14ac:dyDescent="0.25">
      <c r="A582" s="5"/>
    </row>
    <row r="583" spans="1:1" x14ac:dyDescent="0.25">
      <c r="A583" s="5"/>
    </row>
    <row r="584" spans="1:1" x14ac:dyDescent="0.25">
      <c r="A584" s="5"/>
    </row>
    <row r="585" spans="1:1" x14ac:dyDescent="0.25">
      <c r="A585" s="5"/>
    </row>
    <row r="586" spans="1:1" x14ac:dyDescent="0.25">
      <c r="A586" s="5"/>
    </row>
    <row r="587" spans="1:1" x14ac:dyDescent="0.25">
      <c r="A587" s="5"/>
    </row>
    <row r="588" spans="1:1" x14ac:dyDescent="0.25">
      <c r="A588" s="5"/>
    </row>
    <row r="589" spans="1:1" x14ac:dyDescent="0.25">
      <c r="A589" s="5"/>
    </row>
    <row r="590" spans="1:1" x14ac:dyDescent="0.25">
      <c r="A590" s="5"/>
    </row>
    <row r="591" spans="1:1" x14ac:dyDescent="0.25">
      <c r="A591" s="5"/>
    </row>
    <row r="592" spans="1:1" x14ac:dyDescent="0.25">
      <c r="A592" s="5"/>
    </row>
    <row r="593" spans="1:1" x14ac:dyDescent="0.25">
      <c r="A593" s="5"/>
    </row>
    <row r="594" spans="1:1" x14ac:dyDescent="0.25">
      <c r="A594" s="5"/>
    </row>
    <row r="595" spans="1:1" x14ac:dyDescent="0.25">
      <c r="A595" s="5"/>
    </row>
    <row r="596" spans="1:1" x14ac:dyDescent="0.25">
      <c r="A596" s="5"/>
    </row>
    <row r="597" spans="1:1" x14ac:dyDescent="0.25">
      <c r="A597" s="5"/>
    </row>
    <row r="598" spans="1:1" x14ac:dyDescent="0.25">
      <c r="A598" s="5"/>
    </row>
    <row r="599" spans="1:1" x14ac:dyDescent="0.25">
      <c r="A599" s="5"/>
    </row>
    <row r="600" spans="1:1" x14ac:dyDescent="0.25">
      <c r="A600" s="5"/>
    </row>
    <row r="601" spans="1:1" x14ac:dyDescent="0.25">
      <c r="A601" s="5"/>
    </row>
    <row r="602" spans="1:1" x14ac:dyDescent="0.25">
      <c r="A602" s="5"/>
    </row>
    <row r="603" spans="1:1" x14ac:dyDescent="0.25">
      <c r="A603" s="5"/>
    </row>
    <row r="604" spans="1:1" x14ac:dyDescent="0.25">
      <c r="A604" s="5"/>
    </row>
    <row r="605" spans="1:1" x14ac:dyDescent="0.25">
      <c r="A605" s="5"/>
    </row>
    <row r="606" spans="1:1" x14ac:dyDescent="0.25">
      <c r="A606" s="5"/>
    </row>
    <row r="607" spans="1:1" x14ac:dyDescent="0.25">
      <c r="A607" s="5"/>
    </row>
    <row r="608" spans="1:1" x14ac:dyDescent="0.25">
      <c r="A608" s="5"/>
    </row>
    <row r="609" spans="1:1" x14ac:dyDescent="0.25">
      <c r="A609" s="5"/>
    </row>
    <row r="610" spans="1:1" x14ac:dyDescent="0.25">
      <c r="A610" s="5"/>
    </row>
    <row r="611" spans="1:1" x14ac:dyDescent="0.25">
      <c r="A611" s="5"/>
    </row>
    <row r="612" spans="1:1" x14ac:dyDescent="0.25">
      <c r="A612" s="5"/>
    </row>
    <row r="613" spans="1:1" x14ac:dyDescent="0.25">
      <c r="A613" s="5"/>
    </row>
    <row r="614" spans="1:1" x14ac:dyDescent="0.25">
      <c r="A614" s="5"/>
    </row>
    <row r="615" spans="1:1" x14ac:dyDescent="0.25">
      <c r="A615" s="5"/>
    </row>
    <row r="616" spans="1:1" x14ac:dyDescent="0.25">
      <c r="A616" s="5"/>
    </row>
    <row r="617" spans="1:1" x14ac:dyDescent="0.25">
      <c r="A617" s="5"/>
    </row>
    <row r="618" spans="1:1" x14ac:dyDescent="0.25">
      <c r="A618" s="5"/>
    </row>
    <row r="619" spans="1:1" x14ac:dyDescent="0.25">
      <c r="A619" s="5"/>
    </row>
    <row r="620" spans="1:1" x14ac:dyDescent="0.25">
      <c r="A620" s="5"/>
    </row>
    <row r="621" spans="1:1" x14ac:dyDescent="0.25">
      <c r="A621" s="5"/>
    </row>
    <row r="622" spans="1:1" x14ac:dyDescent="0.25">
      <c r="A622" s="5"/>
    </row>
    <row r="623" spans="1:1" x14ac:dyDescent="0.25">
      <c r="A623" s="5"/>
    </row>
    <row r="624" spans="1:1" x14ac:dyDescent="0.25">
      <c r="A624" s="5"/>
    </row>
    <row r="625" spans="1:1" x14ac:dyDescent="0.25">
      <c r="A625" s="5"/>
    </row>
    <row r="626" spans="1:1" x14ac:dyDescent="0.25">
      <c r="A626" s="5"/>
    </row>
    <row r="627" spans="1:1" x14ac:dyDescent="0.25">
      <c r="A627" s="5"/>
    </row>
    <row r="628" spans="1:1" x14ac:dyDescent="0.25">
      <c r="A628" s="5"/>
    </row>
    <row r="629" spans="1:1" x14ac:dyDescent="0.25">
      <c r="A629" s="5"/>
    </row>
    <row r="630" spans="1:1" x14ac:dyDescent="0.25">
      <c r="A630" s="5"/>
    </row>
    <row r="631" spans="1:1" x14ac:dyDescent="0.25">
      <c r="A631" s="5"/>
    </row>
    <row r="632" spans="1:1" x14ac:dyDescent="0.25">
      <c r="A632" s="5"/>
    </row>
    <row r="633" spans="1:1" x14ac:dyDescent="0.25">
      <c r="A633" s="5"/>
    </row>
    <row r="634" spans="1:1" x14ac:dyDescent="0.25">
      <c r="A634" s="5"/>
    </row>
    <row r="635" spans="1:1" x14ac:dyDescent="0.25">
      <c r="A635" s="5"/>
    </row>
    <row r="636" spans="1:1" x14ac:dyDescent="0.25">
      <c r="A636" s="5"/>
    </row>
    <row r="637" spans="1:1" x14ac:dyDescent="0.25">
      <c r="A637" s="5"/>
    </row>
    <row r="638" spans="1:1" x14ac:dyDescent="0.25">
      <c r="A638" s="5"/>
    </row>
    <row r="639" spans="1:1" x14ac:dyDescent="0.25">
      <c r="A639" s="5"/>
    </row>
    <row r="640" spans="1:1" x14ac:dyDescent="0.25">
      <c r="A640" s="5"/>
    </row>
    <row r="641" spans="1:1" x14ac:dyDescent="0.25">
      <c r="A641" s="5"/>
    </row>
    <row r="642" spans="1:1" x14ac:dyDescent="0.25">
      <c r="A642" s="5"/>
    </row>
    <row r="643" spans="1:1" x14ac:dyDescent="0.25">
      <c r="A643" s="5"/>
    </row>
    <row r="644" spans="1:1" x14ac:dyDescent="0.25">
      <c r="A644" s="5"/>
    </row>
    <row r="645" spans="1:1" x14ac:dyDescent="0.25">
      <c r="A645" s="5"/>
    </row>
    <row r="646" spans="1:1" x14ac:dyDescent="0.25">
      <c r="A646" s="5"/>
    </row>
    <row r="647" spans="1:1" x14ac:dyDescent="0.25">
      <c r="A647" s="5"/>
    </row>
    <row r="648" spans="1:1" x14ac:dyDescent="0.25">
      <c r="A648" s="5"/>
    </row>
    <row r="649" spans="1:1" x14ac:dyDescent="0.25">
      <c r="A649" s="5"/>
    </row>
    <row r="650" spans="1:1" x14ac:dyDescent="0.25">
      <c r="A650" s="5"/>
    </row>
    <row r="651" spans="1:1" x14ac:dyDescent="0.25">
      <c r="A651" s="5"/>
    </row>
    <row r="652" spans="1:1" x14ac:dyDescent="0.25">
      <c r="A652" s="5"/>
    </row>
    <row r="653" spans="1:1" x14ac:dyDescent="0.25">
      <c r="A653" s="5"/>
    </row>
    <row r="654" spans="1:1" x14ac:dyDescent="0.25">
      <c r="A654" s="5"/>
    </row>
    <row r="655" spans="1:1" x14ac:dyDescent="0.25">
      <c r="A655" s="5"/>
    </row>
    <row r="656" spans="1:1" x14ac:dyDescent="0.25">
      <c r="A656" s="5"/>
    </row>
    <row r="657" spans="1:1" x14ac:dyDescent="0.25">
      <c r="A657" s="5"/>
    </row>
    <row r="658" spans="1:1" x14ac:dyDescent="0.25">
      <c r="A658" s="5"/>
    </row>
    <row r="659" spans="1:1" x14ac:dyDescent="0.25">
      <c r="A659" s="5"/>
    </row>
    <row r="660" spans="1:1" x14ac:dyDescent="0.25">
      <c r="A660" s="5"/>
    </row>
    <row r="661" spans="1:1" x14ac:dyDescent="0.25">
      <c r="A661" s="5"/>
    </row>
    <row r="662" spans="1:1" x14ac:dyDescent="0.25">
      <c r="A662" s="5"/>
    </row>
    <row r="663" spans="1:1" x14ac:dyDescent="0.25">
      <c r="A663" s="5"/>
    </row>
    <row r="664" spans="1:1" x14ac:dyDescent="0.25">
      <c r="A664" s="5"/>
    </row>
    <row r="665" spans="1:1" x14ac:dyDescent="0.25">
      <c r="A665" s="5"/>
    </row>
    <row r="666" spans="1:1" x14ac:dyDescent="0.25">
      <c r="A666" s="5"/>
    </row>
    <row r="667" spans="1:1" x14ac:dyDescent="0.25">
      <c r="A667" s="5"/>
    </row>
    <row r="668" spans="1:1" x14ac:dyDescent="0.25">
      <c r="A668" s="5"/>
    </row>
    <row r="669" spans="1:1" x14ac:dyDescent="0.25">
      <c r="A669" s="5"/>
    </row>
    <row r="670" spans="1:1" x14ac:dyDescent="0.25">
      <c r="A670" s="5"/>
    </row>
    <row r="671" spans="1:1" x14ac:dyDescent="0.25">
      <c r="A671" s="5"/>
    </row>
    <row r="672" spans="1:1" x14ac:dyDescent="0.25">
      <c r="A672" s="5"/>
    </row>
    <row r="673" spans="1:1" x14ac:dyDescent="0.25">
      <c r="A673" s="5"/>
    </row>
    <row r="674" spans="1:1" x14ac:dyDescent="0.25">
      <c r="A674" s="5"/>
    </row>
    <row r="675" spans="1:1" x14ac:dyDescent="0.25">
      <c r="A675" s="5"/>
    </row>
    <row r="676" spans="1:1" x14ac:dyDescent="0.25">
      <c r="A676" s="5"/>
    </row>
    <row r="677" spans="1:1" x14ac:dyDescent="0.25">
      <c r="A677" s="5"/>
    </row>
    <row r="678" spans="1:1" x14ac:dyDescent="0.25">
      <c r="A678" s="5"/>
    </row>
    <row r="679" spans="1:1" x14ac:dyDescent="0.25">
      <c r="A679" s="5"/>
    </row>
    <row r="680" spans="1:1" x14ac:dyDescent="0.25">
      <c r="A680" s="5"/>
    </row>
    <row r="681" spans="1:1" x14ac:dyDescent="0.25">
      <c r="A681" s="5"/>
    </row>
    <row r="682" spans="1:1" x14ac:dyDescent="0.25">
      <c r="A682" s="5"/>
    </row>
    <row r="683" spans="1:1" x14ac:dyDescent="0.25">
      <c r="A683" s="5"/>
    </row>
    <row r="684" spans="1:1" x14ac:dyDescent="0.25">
      <c r="A684" s="5"/>
    </row>
    <row r="685" spans="1:1" x14ac:dyDescent="0.25">
      <c r="A685" s="5"/>
    </row>
    <row r="686" spans="1:1" x14ac:dyDescent="0.25">
      <c r="A686" s="5"/>
    </row>
    <row r="687" spans="1:1" x14ac:dyDescent="0.25">
      <c r="A687" s="5"/>
    </row>
    <row r="688" spans="1:1" x14ac:dyDescent="0.25">
      <c r="A688" s="5"/>
    </row>
    <row r="689" spans="1:1" x14ac:dyDescent="0.25">
      <c r="A689" s="5"/>
    </row>
    <row r="690" spans="1:1" x14ac:dyDescent="0.25">
      <c r="A690" s="5"/>
    </row>
    <row r="691" spans="1:1" x14ac:dyDescent="0.25">
      <c r="A691" s="5"/>
    </row>
    <row r="692" spans="1:1" x14ac:dyDescent="0.25">
      <c r="A692" s="5"/>
    </row>
    <row r="693" spans="1:1" x14ac:dyDescent="0.25">
      <c r="A693" s="5"/>
    </row>
    <row r="694" spans="1:1" x14ac:dyDescent="0.25">
      <c r="A694" s="5"/>
    </row>
    <row r="695" spans="1:1" x14ac:dyDescent="0.25">
      <c r="A695" s="5"/>
    </row>
    <row r="696" spans="1:1" x14ac:dyDescent="0.25">
      <c r="A696" s="5"/>
    </row>
    <row r="697" spans="1:1" x14ac:dyDescent="0.25">
      <c r="A697" s="5"/>
    </row>
    <row r="698" spans="1:1" x14ac:dyDescent="0.25">
      <c r="A698" s="5"/>
    </row>
    <row r="699" spans="1:1" x14ac:dyDescent="0.25">
      <c r="A699" s="5"/>
    </row>
    <row r="700" spans="1:1" x14ac:dyDescent="0.25">
      <c r="A700" s="5"/>
    </row>
    <row r="701" spans="1:1" x14ac:dyDescent="0.25">
      <c r="A701" s="5"/>
    </row>
    <row r="702" spans="1:1" x14ac:dyDescent="0.25">
      <c r="A702" s="5"/>
    </row>
    <row r="703" spans="1:1" x14ac:dyDescent="0.25">
      <c r="A703" s="5"/>
    </row>
    <row r="704" spans="1:1" x14ac:dyDescent="0.25">
      <c r="A704" s="5"/>
    </row>
    <row r="705" spans="1:1" x14ac:dyDescent="0.25">
      <c r="A705" s="5"/>
    </row>
    <row r="706" spans="1:1" x14ac:dyDescent="0.25">
      <c r="A706" s="5"/>
    </row>
    <row r="707" spans="1:1" x14ac:dyDescent="0.25">
      <c r="A707" s="5"/>
    </row>
    <row r="708" spans="1:1" x14ac:dyDescent="0.25">
      <c r="A708" s="5"/>
    </row>
    <row r="709" spans="1:1" x14ac:dyDescent="0.25">
      <c r="A709" s="5"/>
    </row>
    <row r="710" spans="1:1" x14ac:dyDescent="0.25">
      <c r="A710" s="5"/>
    </row>
    <row r="711" spans="1:1" x14ac:dyDescent="0.25">
      <c r="A711" s="5"/>
    </row>
    <row r="712" spans="1:1" x14ac:dyDescent="0.25">
      <c r="A712" s="5"/>
    </row>
    <row r="713" spans="1:1" x14ac:dyDescent="0.25">
      <c r="A713" s="5"/>
    </row>
    <row r="714" spans="1:1" x14ac:dyDescent="0.25">
      <c r="A714" s="5"/>
    </row>
    <row r="715" spans="1:1" x14ac:dyDescent="0.25">
      <c r="A715" s="5"/>
    </row>
    <row r="716" spans="1:1" x14ac:dyDescent="0.25">
      <c r="A716" s="5"/>
    </row>
    <row r="717" spans="1:1" x14ac:dyDescent="0.25">
      <c r="A717" s="5"/>
    </row>
    <row r="718" spans="1:1" x14ac:dyDescent="0.25">
      <c r="A718" s="5"/>
    </row>
    <row r="719" spans="1:1" x14ac:dyDescent="0.25">
      <c r="A719" s="5"/>
    </row>
    <row r="720" spans="1:1" x14ac:dyDescent="0.25">
      <c r="A720" s="5"/>
    </row>
    <row r="721" spans="1:1" x14ac:dyDescent="0.25">
      <c r="A721" s="5"/>
    </row>
    <row r="722" spans="1:1" x14ac:dyDescent="0.25">
      <c r="A722" s="5"/>
    </row>
    <row r="723" spans="1:1" x14ac:dyDescent="0.25">
      <c r="A723" s="5"/>
    </row>
    <row r="724" spans="1:1" x14ac:dyDescent="0.25">
      <c r="A724" s="5"/>
    </row>
    <row r="725" spans="1:1" x14ac:dyDescent="0.25">
      <c r="A725" s="5"/>
    </row>
    <row r="726" spans="1:1" x14ac:dyDescent="0.25">
      <c r="A726" s="5"/>
    </row>
    <row r="727" spans="1:1" x14ac:dyDescent="0.25">
      <c r="A727" s="5"/>
    </row>
    <row r="728" spans="1:1" x14ac:dyDescent="0.25">
      <c r="A728" s="5"/>
    </row>
    <row r="729" spans="1:1" x14ac:dyDescent="0.25">
      <c r="A729" s="5"/>
    </row>
    <row r="730" spans="1:1" x14ac:dyDescent="0.25">
      <c r="A730" s="5"/>
    </row>
    <row r="731" spans="1:1" x14ac:dyDescent="0.25">
      <c r="A731" s="5"/>
    </row>
    <row r="732" spans="1:1" x14ac:dyDescent="0.25">
      <c r="A732" s="5"/>
    </row>
    <row r="733" spans="1:1" x14ac:dyDescent="0.25">
      <c r="A733" s="5"/>
    </row>
    <row r="734" spans="1:1" x14ac:dyDescent="0.25">
      <c r="A734" s="5"/>
    </row>
    <row r="735" spans="1:1" x14ac:dyDescent="0.25">
      <c r="A735" s="5"/>
    </row>
    <row r="736" spans="1:1" x14ac:dyDescent="0.25">
      <c r="A736" s="5"/>
    </row>
    <row r="737" spans="1:1" x14ac:dyDescent="0.25">
      <c r="A737" s="5"/>
    </row>
    <row r="738" spans="1:1" x14ac:dyDescent="0.25">
      <c r="A738" s="5"/>
    </row>
    <row r="739" spans="1:1" x14ac:dyDescent="0.25">
      <c r="A739" s="5"/>
    </row>
    <row r="740" spans="1:1" x14ac:dyDescent="0.25">
      <c r="A740" s="5"/>
    </row>
    <row r="741" spans="1:1" x14ac:dyDescent="0.25">
      <c r="A741" s="5"/>
    </row>
    <row r="742" spans="1:1" x14ac:dyDescent="0.25">
      <c r="A742" s="5"/>
    </row>
    <row r="743" spans="1:1" x14ac:dyDescent="0.25">
      <c r="A743" s="5"/>
    </row>
    <row r="744" spans="1:1" x14ac:dyDescent="0.25">
      <c r="A744" s="5"/>
    </row>
    <row r="745" spans="1:1" x14ac:dyDescent="0.25">
      <c r="A745" s="5"/>
    </row>
    <row r="746" spans="1:1" x14ac:dyDescent="0.25">
      <c r="A746" s="5"/>
    </row>
    <row r="747" spans="1:1" x14ac:dyDescent="0.25">
      <c r="A747" s="5"/>
    </row>
    <row r="748" spans="1:1" x14ac:dyDescent="0.25">
      <c r="A748" s="5"/>
    </row>
    <row r="749" spans="1:1" x14ac:dyDescent="0.25">
      <c r="A749" s="5"/>
    </row>
    <row r="750" spans="1:1" x14ac:dyDescent="0.25">
      <c r="A750" s="5"/>
    </row>
    <row r="751" spans="1:1" x14ac:dyDescent="0.25">
      <c r="A751" s="5"/>
    </row>
    <row r="752" spans="1:1" x14ac:dyDescent="0.25">
      <c r="A752" s="5"/>
    </row>
    <row r="753" spans="1:1" x14ac:dyDescent="0.25">
      <c r="A753" s="5"/>
    </row>
    <row r="754" spans="1:1" x14ac:dyDescent="0.25">
      <c r="A754" s="5"/>
    </row>
    <row r="755" spans="1:1" x14ac:dyDescent="0.25">
      <c r="A755" s="5"/>
    </row>
    <row r="756" spans="1:1" x14ac:dyDescent="0.25">
      <c r="A756" s="5"/>
    </row>
    <row r="757" spans="1:1" x14ac:dyDescent="0.25">
      <c r="A757" s="5"/>
    </row>
    <row r="758" spans="1:1" x14ac:dyDescent="0.25">
      <c r="A758" s="5"/>
    </row>
    <row r="759" spans="1:1" x14ac:dyDescent="0.25">
      <c r="A759" s="5"/>
    </row>
    <row r="760" spans="1:1" x14ac:dyDescent="0.25">
      <c r="A760" s="5"/>
    </row>
    <row r="761" spans="1:1" x14ac:dyDescent="0.25">
      <c r="A761" s="5"/>
    </row>
    <row r="762" spans="1:1" x14ac:dyDescent="0.25">
      <c r="A762" s="5"/>
    </row>
    <row r="763" spans="1:1" x14ac:dyDescent="0.25">
      <c r="A763" s="5"/>
    </row>
    <row r="764" spans="1:1" x14ac:dyDescent="0.25">
      <c r="A764" s="5"/>
    </row>
    <row r="765" spans="1:1" x14ac:dyDescent="0.25">
      <c r="A765" s="5"/>
    </row>
    <row r="766" spans="1:1" x14ac:dyDescent="0.25">
      <c r="A766" s="5"/>
    </row>
    <row r="767" spans="1:1" x14ac:dyDescent="0.25">
      <c r="A767" s="5"/>
    </row>
    <row r="768" spans="1:1" x14ac:dyDescent="0.25">
      <c r="A768" s="5"/>
    </row>
    <row r="769" spans="1:1" x14ac:dyDescent="0.25">
      <c r="A769" s="5"/>
    </row>
    <row r="770" spans="1:1" x14ac:dyDescent="0.25">
      <c r="A770" s="5"/>
    </row>
    <row r="771" spans="1:1" x14ac:dyDescent="0.25">
      <c r="A771" s="5"/>
    </row>
    <row r="772" spans="1:1" x14ac:dyDescent="0.25">
      <c r="A772" s="5"/>
    </row>
    <row r="773" spans="1:1" x14ac:dyDescent="0.25">
      <c r="A773" s="5"/>
    </row>
    <row r="774" spans="1:1" x14ac:dyDescent="0.25">
      <c r="A774" s="5"/>
    </row>
    <row r="775" spans="1:1" x14ac:dyDescent="0.25">
      <c r="A775" s="5"/>
    </row>
    <row r="776" spans="1:1" x14ac:dyDescent="0.25">
      <c r="A776" s="5"/>
    </row>
    <row r="777" spans="1:1" x14ac:dyDescent="0.25">
      <c r="A777" s="5"/>
    </row>
    <row r="778" spans="1:1" x14ac:dyDescent="0.25">
      <c r="A778" s="5"/>
    </row>
    <row r="779" spans="1:1" x14ac:dyDescent="0.25">
      <c r="A779" s="5"/>
    </row>
    <row r="780" spans="1:1" x14ac:dyDescent="0.25">
      <c r="A780" s="5"/>
    </row>
    <row r="781" spans="1:1" x14ac:dyDescent="0.25">
      <c r="A781" s="5"/>
    </row>
    <row r="782" spans="1:1" x14ac:dyDescent="0.25">
      <c r="A782" s="5"/>
    </row>
    <row r="783" spans="1:1" x14ac:dyDescent="0.25">
      <c r="A783" s="5"/>
    </row>
    <row r="784" spans="1:1" x14ac:dyDescent="0.25">
      <c r="A784" s="5"/>
    </row>
    <row r="785" spans="1:1" x14ac:dyDescent="0.25">
      <c r="A785" s="5"/>
    </row>
    <row r="786" spans="1:1" x14ac:dyDescent="0.25">
      <c r="A786" s="5"/>
    </row>
    <row r="787" spans="1:1" x14ac:dyDescent="0.25">
      <c r="A787" s="5"/>
    </row>
    <row r="788" spans="1:1" x14ac:dyDescent="0.25">
      <c r="A788" s="5"/>
    </row>
    <row r="789" spans="1:1" x14ac:dyDescent="0.25">
      <c r="A789" s="5"/>
    </row>
    <row r="790" spans="1:1" x14ac:dyDescent="0.25">
      <c r="A790" s="5"/>
    </row>
    <row r="791" spans="1:1" x14ac:dyDescent="0.25">
      <c r="A791" s="5"/>
    </row>
    <row r="792" spans="1:1" x14ac:dyDescent="0.25">
      <c r="A792" s="5"/>
    </row>
    <row r="793" spans="1:1" x14ac:dyDescent="0.25">
      <c r="A793" s="5"/>
    </row>
    <row r="794" spans="1:1" x14ac:dyDescent="0.25">
      <c r="A794" s="5"/>
    </row>
    <row r="795" spans="1:1" x14ac:dyDescent="0.25">
      <c r="A795" s="5"/>
    </row>
    <row r="796" spans="1:1" x14ac:dyDescent="0.25">
      <c r="A796" s="5"/>
    </row>
    <row r="797" spans="1:1" x14ac:dyDescent="0.25">
      <c r="A797" s="5"/>
    </row>
    <row r="798" spans="1:1" x14ac:dyDescent="0.25">
      <c r="A798" s="5"/>
    </row>
    <row r="799" spans="1:1" x14ac:dyDescent="0.25">
      <c r="A799" s="5"/>
    </row>
    <row r="800" spans="1:1" x14ac:dyDescent="0.25">
      <c r="A800" s="5"/>
    </row>
    <row r="801" spans="1:1" x14ac:dyDescent="0.25">
      <c r="A801" s="5"/>
    </row>
    <row r="802" spans="1:1" x14ac:dyDescent="0.25">
      <c r="A802" s="5"/>
    </row>
    <row r="803" spans="1:1" x14ac:dyDescent="0.25">
      <c r="A803" s="5"/>
    </row>
    <row r="804" spans="1:1" x14ac:dyDescent="0.25">
      <c r="A804" s="5"/>
    </row>
    <row r="805" spans="1:1" x14ac:dyDescent="0.25">
      <c r="A805" s="5"/>
    </row>
    <row r="806" spans="1:1" x14ac:dyDescent="0.25">
      <c r="A806" s="5"/>
    </row>
    <row r="807" spans="1:1" x14ac:dyDescent="0.25">
      <c r="A807" s="5"/>
    </row>
    <row r="808" spans="1:1" x14ac:dyDescent="0.25">
      <c r="A808" s="5"/>
    </row>
    <row r="809" spans="1:1" x14ac:dyDescent="0.25">
      <c r="A809" s="5"/>
    </row>
    <row r="810" spans="1:1" x14ac:dyDescent="0.25">
      <c r="A810" s="5"/>
    </row>
    <row r="811" spans="1:1" x14ac:dyDescent="0.25">
      <c r="A811" s="5"/>
    </row>
    <row r="812" spans="1:1" x14ac:dyDescent="0.25">
      <c r="A812" s="5"/>
    </row>
    <row r="813" spans="1:1" x14ac:dyDescent="0.25">
      <c r="A813" s="5"/>
    </row>
    <row r="814" spans="1:1" x14ac:dyDescent="0.25">
      <c r="A814" s="5"/>
    </row>
    <row r="815" spans="1:1" x14ac:dyDescent="0.25">
      <c r="A815" s="5"/>
    </row>
    <row r="816" spans="1:1" x14ac:dyDescent="0.25">
      <c r="A816" s="5"/>
    </row>
    <row r="817" spans="1:1" x14ac:dyDescent="0.25">
      <c r="A817" s="5"/>
    </row>
    <row r="818" spans="1:1" x14ac:dyDescent="0.25">
      <c r="A818" s="5"/>
    </row>
    <row r="819" spans="1:1" x14ac:dyDescent="0.25">
      <c r="A819" s="5"/>
    </row>
    <row r="820" spans="1:1" x14ac:dyDescent="0.25">
      <c r="A820" s="5"/>
    </row>
    <row r="821" spans="1:1" x14ac:dyDescent="0.25">
      <c r="A821" s="5"/>
    </row>
    <row r="822" spans="1:1" x14ac:dyDescent="0.25">
      <c r="A822" s="5"/>
    </row>
    <row r="823" spans="1:1" x14ac:dyDescent="0.25">
      <c r="A823" s="5"/>
    </row>
    <row r="824" spans="1:1" x14ac:dyDescent="0.25">
      <c r="A824" s="5"/>
    </row>
    <row r="825" spans="1:1" x14ac:dyDescent="0.25">
      <c r="A825" s="5"/>
    </row>
    <row r="826" spans="1:1" x14ac:dyDescent="0.25">
      <c r="A826" s="5"/>
    </row>
    <row r="827" spans="1:1" x14ac:dyDescent="0.25">
      <c r="A827" s="5"/>
    </row>
    <row r="828" spans="1:1" x14ac:dyDescent="0.25">
      <c r="A828" s="5"/>
    </row>
    <row r="829" spans="1:1" x14ac:dyDescent="0.25">
      <c r="A829" s="5"/>
    </row>
    <row r="830" spans="1:1" x14ac:dyDescent="0.25">
      <c r="A830" s="5"/>
    </row>
    <row r="831" spans="1:1" x14ac:dyDescent="0.25">
      <c r="A831" s="5"/>
    </row>
    <row r="832" spans="1:1" x14ac:dyDescent="0.25">
      <c r="A832" s="5"/>
    </row>
    <row r="833" spans="1:1" x14ac:dyDescent="0.25">
      <c r="A833" s="5"/>
    </row>
    <row r="834" spans="1:1" x14ac:dyDescent="0.25">
      <c r="A834" s="5"/>
    </row>
    <row r="835" spans="1:1" x14ac:dyDescent="0.25">
      <c r="A835" s="5"/>
    </row>
    <row r="836" spans="1:1" x14ac:dyDescent="0.25">
      <c r="A836" s="5"/>
    </row>
    <row r="837" spans="1:1" x14ac:dyDescent="0.25">
      <c r="A837" s="5"/>
    </row>
    <row r="838" spans="1:1" x14ac:dyDescent="0.25">
      <c r="A838" s="5"/>
    </row>
    <row r="839" spans="1:1" x14ac:dyDescent="0.25">
      <c r="A839" s="5"/>
    </row>
    <row r="840" spans="1:1" x14ac:dyDescent="0.25">
      <c r="A840" s="5"/>
    </row>
    <row r="841" spans="1:1" x14ac:dyDescent="0.25">
      <c r="A841" s="5"/>
    </row>
    <row r="842" spans="1:1" x14ac:dyDescent="0.25">
      <c r="A842" s="5"/>
    </row>
    <row r="843" spans="1:1" x14ac:dyDescent="0.25">
      <c r="A843" s="5"/>
    </row>
    <row r="844" spans="1:1" x14ac:dyDescent="0.25">
      <c r="A844" s="5"/>
    </row>
    <row r="845" spans="1:1" x14ac:dyDescent="0.25">
      <c r="A845" s="5"/>
    </row>
    <row r="846" spans="1:1" x14ac:dyDescent="0.25">
      <c r="A846" s="5"/>
    </row>
    <row r="847" spans="1:1" x14ac:dyDescent="0.25">
      <c r="A847" s="5"/>
    </row>
    <row r="848" spans="1:1" x14ac:dyDescent="0.25">
      <c r="A848" s="5"/>
    </row>
    <row r="849" spans="1:1" x14ac:dyDescent="0.25">
      <c r="A849" s="5"/>
    </row>
    <row r="850" spans="1:1" x14ac:dyDescent="0.25">
      <c r="A850" s="5"/>
    </row>
    <row r="851" spans="1:1" x14ac:dyDescent="0.25">
      <c r="A851" s="5"/>
    </row>
    <row r="852" spans="1:1" x14ac:dyDescent="0.25">
      <c r="A852" s="5"/>
    </row>
    <row r="853" spans="1:1" x14ac:dyDescent="0.25">
      <c r="A853" s="5"/>
    </row>
    <row r="854" spans="1:1" x14ac:dyDescent="0.25">
      <c r="A854" s="5"/>
    </row>
    <row r="855" spans="1:1" x14ac:dyDescent="0.25">
      <c r="A855" s="5"/>
    </row>
    <row r="856" spans="1:1" x14ac:dyDescent="0.25">
      <c r="A856" s="5"/>
    </row>
    <row r="857" spans="1:1" x14ac:dyDescent="0.25">
      <c r="A857" s="5"/>
    </row>
    <row r="858" spans="1:1" x14ac:dyDescent="0.25">
      <c r="A858" s="5"/>
    </row>
    <row r="859" spans="1:1" x14ac:dyDescent="0.25">
      <c r="A859" s="5"/>
    </row>
    <row r="860" spans="1:1" x14ac:dyDescent="0.25">
      <c r="A860" s="5"/>
    </row>
    <row r="861" spans="1:1" x14ac:dyDescent="0.25">
      <c r="A861" s="5"/>
    </row>
    <row r="862" spans="1:1" x14ac:dyDescent="0.25">
      <c r="A862" s="5"/>
    </row>
    <row r="863" spans="1:1" x14ac:dyDescent="0.25">
      <c r="A863" s="5"/>
    </row>
    <row r="864" spans="1:1" x14ac:dyDescent="0.25">
      <c r="A864" s="5"/>
    </row>
    <row r="865" spans="1:1" x14ac:dyDescent="0.25">
      <c r="A865" s="5"/>
    </row>
    <row r="866" spans="1:1" x14ac:dyDescent="0.25">
      <c r="A866" s="5"/>
    </row>
    <row r="867" spans="1:1" x14ac:dyDescent="0.25">
      <c r="A867" s="5"/>
    </row>
    <row r="868" spans="1:1" x14ac:dyDescent="0.25">
      <c r="A868" s="5"/>
    </row>
    <row r="869" spans="1:1" x14ac:dyDescent="0.25">
      <c r="A869" s="5"/>
    </row>
    <row r="870" spans="1:1" x14ac:dyDescent="0.25">
      <c r="A870" s="5"/>
    </row>
    <row r="871" spans="1:1" x14ac:dyDescent="0.25">
      <c r="A871" s="5"/>
    </row>
    <row r="872" spans="1:1" x14ac:dyDescent="0.25">
      <c r="A872" s="5"/>
    </row>
    <row r="873" spans="1:1" x14ac:dyDescent="0.25">
      <c r="A873" s="5"/>
    </row>
    <row r="874" spans="1:1" x14ac:dyDescent="0.25">
      <c r="A874" s="5"/>
    </row>
    <row r="875" spans="1:1" x14ac:dyDescent="0.25">
      <c r="A875" s="5"/>
    </row>
    <row r="876" spans="1:1" x14ac:dyDescent="0.25">
      <c r="A876" s="5"/>
    </row>
    <row r="877" spans="1:1" x14ac:dyDescent="0.25">
      <c r="A877" s="5"/>
    </row>
    <row r="878" spans="1:1" x14ac:dyDescent="0.25">
      <c r="A878" s="5"/>
    </row>
    <row r="879" spans="1:1" x14ac:dyDescent="0.25">
      <c r="A879" s="5"/>
    </row>
    <row r="880" spans="1:1" x14ac:dyDescent="0.25">
      <c r="A880" s="5"/>
    </row>
    <row r="881" spans="1:1" x14ac:dyDescent="0.25">
      <c r="A881" s="5"/>
    </row>
    <row r="882" spans="1:1" x14ac:dyDescent="0.25">
      <c r="A882" s="5"/>
    </row>
    <row r="883" spans="1:1" x14ac:dyDescent="0.25">
      <c r="A883" s="5"/>
    </row>
    <row r="884" spans="1:1" x14ac:dyDescent="0.25">
      <c r="A884" s="5"/>
    </row>
    <row r="885" spans="1:1" x14ac:dyDescent="0.25">
      <c r="A885" s="5"/>
    </row>
    <row r="886" spans="1:1" x14ac:dyDescent="0.25">
      <c r="A886" s="5"/>
    </row>
    <row r="887" spans="1:1" x14ac:dyDescent="0.25">
      <c r="A887" s="5"/>
    </row>
    <row r="888" spans="1:1" x14ac:dyDescent="0.25">
      <c r="A888" s="5"/>
    </row>
    <row r="889" spans="1:1" x14ac:dyDescent="0.25">
      <c r="A889" s="5"/>
    </row>
    <row r="890" spans="1:1" x14ac:dyDescent="0.25">
      <c r="A890" s="5"/>
    </row>
    <row r="891" spans="1:1" x14ac:dyDescent="0.25">
      <c r="A891" s="5"/>
    </row>
    <row r="892" spans="1:1" x14ac:dyDescent="0.25">
      <c r="A892" s="5"/>
    </row>
    <row r="893" spans="1:1" x14ac:dyDescent="0.25">
      <c r="A893" s="5"/>
    </row>
    <row r="894" spans="1:1" x14ac:dyDescent="0.25">
      <c r="A894" s="5"/>
    </row>
    <row r="895" spans="1:1" x14ac:dyDescent="0.25">
      <c r="A895" s="5"/>
    </row>
    <row r="896" spans="1:1" x14ac:dyDescent="0.25">
      <c r="A896" s="5"/>
    </row>
    <row r="897" spans="1:1" x14ac:dyDescent="0.25">
      <c r="A897" s="5"/>
    </row>
    <row r="898" spans="1:1" x14ac:dyDescent="0.25">
      <c r="A898" s="5"/>
    </row>
    <row r="899" spans="1:1" x14ac:dyDescent="0.25">
      <c r="A899" s="5"/>
    </row>
    <row r="900" spans="1:1" x14ac:dyDescent="0.25">
      <c r="A900" s="5"/>
    </row>
    <row r="901" spans="1:1" x14ac:dyDescent="0.25">
      <c r="A901" s="5"/>
    </row>
    <row r="902" spans="1:1" x14ac:dyDescent="0.25">
      <c r="A902" s="5"/>
    </row>
    <row r="903" spans="1:1" x14ac:dyDescent="0.25">
      <c r="A903" s="5"/>
    </row>
    <row r="904" spans="1:1" x14ac:dyDescent="0.25">
      <c r="A904" s="5"/>
    </row>
    <row r="905" spans="1:1" x14ac:dyDescent="0.25">
      <c r="A905" s="5"/>
    </row>
    <row r="906" spans="1:1" x14ac:dyDescent="0.25">
      <c r="A906" s="5"/>
    </row>
    <row r="907" spans="1:1" x14ac:dyDescent="0.25">
      <c r="A907" s="5"/>
    </row>
    <row r="908" spans="1:1" x14ac:dyDescent="0.25">
      <c r="A908" s="5"/>
    </row>
    <row r="909" spans="1:1" x14ac:dyDescent="0.25">
      <c r="A909" s="5"/>
    </row>
    <row r="910" spans="1:1" x14ac:dyDescent="0.25">
      <c r="A910" s="5"/>
    </row>
    <row r="911" spans="1:1" x14ac:dyDescent="0.25">
      <c r="A911" s="5"/>
    </row>
    <row r="912" spans="1:1" x14ac:dyDescent="0.25">
      <c r="A912" s="5"/>
    </row>
    <row r="913" spans="1:1" x14ac:dyDescent="0.25">
      <c r="A913" s="5"/>
    </row>
    <row r="914" spans="1:1" x14ac:dyDescent="0.25">
      <c r="A914" s="5"/>
    </row>
    <row r="915" spans="1:1" x14ac:dyDescent="0.25">
      <c r="A915" s="5"/>
    </row>
    <row r="916" spans="1:1" x14ac:dyDescent="0.25">
      <c r="A916" s="5"/>
    </row>
    <row r="917" spans="1:1" x14ac:dyDescent="0.25">
      <c r="A917" s="5"/>
    </row>
    <row r="918" spans="1:1" x14ac:dyDescent="0.25">
      <c r="A918" s="5"/>
    </row>
    <row r="919" spans="1:1" x14ac:dyDescent="0.25">
      <c r="A919" s="5"/>
    </row>
    <row r="920" spans="1:1" x14ac:dyDescent="0.25">
      <c r="A920" s="5"/>
    </row>
    <row r="921" spans="1:1" x14ac:dyDescent="0.25">
      <c r="A921" s="5"/>
    </row>
    <row r="922" spans="1:1" x14ac:dyDescent="0.25">
      <c r="A922" s="5"/>
    </row>
    <row r="923" spans="1:1" x14ac:dyDescent="0.25">
      <c r="A923" s="5"/>
    </row>
    <row r="924" spans="1:1" x14ac:dyDescent="0.25">
      <c r="A924" s="5"/>
    </row>
    <row r="925" spans="1:1" x14ac:dyDescent="0.25">
      <c r="A925" s="5"/>
    </row>
    <row r="926" spans="1:1" x14ac:dyDescent="0.25">
      <c r="A926" s="5"/>
    </row>
    <row r="927" spans="1:1" x14ac:dyDescent="0.25">
      <c r="A927" s="5"/>
    </row>
    <row r="928" spans="1:1" x14ac:dyDescent="0.25">
      <c r="A928" s="5"/>
    </row>
    <row r="929" spans="1:1" x14ac:dyDescent="0.25">
      <c r="A929" s="5"/>
    </row>
    <row r="930" spans="1:1" x14ac:dyDescent="0.25">
      <c r="A930" s="5"/>
    </row>
    <row r="931" spans="1:1" x14ac:dyDescent="0.25">
      <c r="A931" s="5"/>
    </row>
    <row r="932" spans="1:1" x14ac:dyDescent="0.25">
      <c r="A932" s="5"/>
    </row>
    <row r="933" spans="1:1" x14ac:dyDescent="0.25">
      <c r="A933" s="5"/>
    </row>
    <row r="934" spans="1:1" x14ac:dyDescent="0.25">
      <c r="A934" s="5"/>
    </row>
    <row r="935" spans="1:1" x14ac:dyDescent="0.25">
      <c r="A935" s="5"/>
    </row>
    <row r="936" spans="1:1" x14ac:dyDescent="0.25">
      <c r="A936" s="5"/>
    </row>
    <row r="937" spans="1:1" x14ac:dyDescent="0.25">
      <c r="A937" s="5"/>
    </row>
    <row r="938" spans="1:1" x14ac:dyDescent="0.25">
      <c r="A938" s="5"/>
    </row>
    <row r="939" spans="1:1" x14ac:dyDescent="0.25">
      <c r="A939" s="5"/>
    </row>
    <row r="940" spans="1:1" x14ac:dyDescent="0.25">
      <c r="A940" s="5"/>
    </row>
    <row r="941" spans="1:1" x14ac:dyDescent="0.25">
      <c r="A941" s="5"/>
    </row>
    <row r="942" spans="1:1" x14ac:dyDescent="0.25">
      <c r="A942" s="5"/>
    </row>
    <row r="943" spans="1:1" x14ac:dyDescent="0.25">
      <c r="A943" s="5"/>
    </row>
    <row r="944" spans="1:1" x14ac:dyDescent="0.25">
      <c r="A944" s="5"/>
    </row>
    <row r="945" spans="1:1" x14ac:dyDescent="0.25">
      <c r="A945" s="5"/>
    </row>
    <row r="946" spans="1:1" x14ac:dyDescent="0.25">
      <c r="A946" s="5"/>
    </row>
    <row r="947" spans="1:1" x14ac:dyDescent="0.25">
      <c r="A947" s="5"/>
    </row>
    <row r="948" spans="1:1" x14ac:dyDescent="0.25">
      <c r="A948" s="5"/>
    </row>
    <row r="949" spans="1:1" x14ac:dyDescent="0.25">
      <c r="A949" s="5"/>
    </row>
    <row r="950" spans="1:1" x14ac:dyDescent="0.25">
      <c r="A950" s="5"/>
    </row>
    <row r="951" spans="1:1" x14ac:dyDescent="0.25">
      <c r="A951" s="5"/>
    </row>
    <row r="952" spans="1:1" x14ac:dyDescent="0.25">
      <c r="A952" s="5"/>
    </row>
    <row r="953" spans="1:1" x14ac:dyDescent="0.25">
      <c r="A953" s="5"/>
    </row>
    <row r="954" spans="1:1" x14ac:dyDescent="0.25">
      <c r="A954" s="5"/>
    </row>
    <row r="955" spans="1:1" x14ac:dyDescent="0.25">
      <c r="A955" s="5"/>
    </row>
    <row r="956" spans="1:1" x14ac:dyDescent="0.25">
      <c r="A956" s="5"/>
    </row>
    <row r="957" spans="1:1" x14ac:dyDescent="0.25">
      <c r="A957" s="5"/>
    </row>
    <row r="958" spans="1:1" x14ac:dyDescent="0.25">
      <c r="A958" s="5"/>
    </row>
    <row r="959" spans="1:1" x14ac:dyDescent="0.25">
      <c r="A959" s="5"/>
    </row>
    <row r="960" spans="1:1" x14ac:dyDescent="0.25">
      <c r="A960" s="5"/>
    </row>
    <row r="961" spans="1:1" x14ac:dyDescent="0.25">
      <c r="A961" s="5"/>
    </row>
    <row r="962" spans="1:1" x14ac:dyDescent="0.25">
      <c r="A962" s="5"/>
    </row>
    <row r="963" spans="1:1" x14ac:dyDescent="0.25">
      <c r="A963" s="5"/>
    </row>
    <row r="964" spans="1:1" x14ac:dyDescent="0.25">
      <c r="A964" s="5"/>
    </row>
    <row r="965" spans="1:1" x14ac:dyDescent="0.25">
      <c r="A965" s="5"/>
    </row>
    <row r="966" spans="1:1" x14ac:dyDescent="0.25">
      <c r="A966" s="5"/>
    </row>
    <row r="967" spans="1:1" x14ac:dyDescent="0.25">
      <c r="A967" s="5"/>
    </row>
    <row r="968" spans="1:1" x14ac:dyDescent="0.25">
      <c r="A968" s="5"/>
    </row>
    <row r="969" spans="1:1" x14ac:dyDescent="0.25">
      <c r="A969" s="5"/>
    </row>
    <row r="970" spans="1:1" x14ac:dyDescent="0.25">
      <c r="A970" s="5"/>
    </row>
    <row r="971" spans="1:1" x14ac:dyDescent="0.25">
      <c r="A971" s="5"/>
    </row>
    <row r="972" spans="1:1" x14ac:dyDescent="0.25">
      <c r="A972" s="5"/>
    </row>
    <row r="973" spans="1:1" x14ac:dyDescent="0.25">
      <c r="A973" s="5"/>
    </row>
    <row r="974" spans="1:1" x14ac:dyDescent="0.25">
      <c r="A974" s="5"/>
    </row>
    <row r="975" spans="1:1" x14ac:dyDescent="0.25">
      <c r="A975" s="5"/>
    </row>
    <row r="976" spans="1:1" x14ac:dyDescent="0.25">
      <c r="A976" s="5"/>
    </row>
    <row r="977" spans="1:1" x14ac:dyDescent="0.25">
      <c r="A977" s="5"/>
    </row>
    <row r="978" spans="1:1" x14ac:dyDescent="0.25">
      <c r="A978" s="5"/>
    </row>
    <row r="979" spans="1:1" x14ac:dyDescent="0.25">
      <c r="A979" s="5"/>
    </row>
    <row r="980" spans="1:1" x14ac:dyDescent="0.25">
      <c r="A980" s="5"/>
    </row>
    <row r="981" spans="1:1" x14ac:dyDescent="0.25">
      <c r="A981" s="5"/>
    </row>
    <row r="982" spans="1:1" x14ac:dyDescent="0.25">
      <c r="A982" s="5"/>
    </row>
    <row r="983" spans="1:1" x14ac:dyDescent="0.25">
      <c r="A983" s="5"/>
    </row>
    <row r="984" spans="1:1" x14ac:dyDescent="0.25">
      <c r="A984" s="5"/>
    </row>
    <row r="985" spans="1:1" x14ac:dyDescent="0.25">
      <c r="A985" s="5"/>
    </row>
    <row r="986" spans="1:1" x14ac:dyDescent="0.25">
      <c r="A986" s="5"/>
    </row>
    <row r="987" spans="1:1" x14ac:dyDescent="0.25">
      <c r="A987" s="5"/>
    </row>
    <row r="988" spans="1:1" x14ac:dyDescent="0.25">
      <c r="A988" s="5"/>
    </row>
    <row r="989" spans="1:1" x14ac:dyDescent="0.25">
      <c r="A989" s="5"/>
    </row>
    <row r="990" spans="1:1" x14ac:dyDescent="0.25">
      <c r="A990" s="5"/>
    </row>
    <row r="991" spans="1:1" x14ac:dyDescent="0.25">
      <c r="A991" s="5"/>
    </row>
    <row r="992" spans="1:1" x14ac:dyDescent="0.25">
      <c r="A992" s="5"/>
    </row>
    <row r="993" spans="1:1" x14ac:dyDescent="0.25">
      <c r="A993" s="5"/>
    </row>
    <row r="994" spans="1:1" x14ac:dyDescent="0.25">
      <c r="A994" s="5"/>
    </row>
    <row r="995" spans="1:1" x14ac:dyDescent="0.25">
      <c r="A995" s="5"/>
    </row>
    <row r="996" spans="1:1" x14ac:dyDescent="0.25">
      <c r="A996" s="5"/>
    </row>
    <row r="997" spans="1:1" x14ac:dyDescent="0.25">
      <c r="A997" s="5"/>
    </row>
    <row r="998" spans="1:1" x14ac:dyDescent="0.25">
      <c r="A998" s="5"/>
    </row>
    <row r="999" spans="1:1" x14ac:dyDescent="0.25">
      <c r="A999" s="5"/>
    </row>
    <row r="1000" spans="1:1" x14ac:dyDescent="0.25">
      <c r="A1000" s="5"/>
    </row>
    <row r="1001" spans="1:1" x14ac:dyDescent="0.25">
      <c r="A1001" s="5"/>
    </row>
    <row r="1002" spans="1:1" x14ac:dyDescent="0.25">
      <c r="A1002" s="5"/>
    </row>
    <row r="1003" spans="1:1" x14ac:dyDescent="0.25">
      <c r="A1003" s="5"/>
    </row>
    <row r="1004" spans="1:1" x14ac:dyDescent="0.25">
      <c r="A1004" s="5"/>
    </row>
    <row r="1005" spans="1:1" x14ac:dyDescent="0.25">
      <c r="A1005" s="5"/>
    </row>
    <row r="1006" spans="1:1" x14ac:dyDescent="0.25">
      <c r="A1006" s="5"/>
    </row>
    <row r="1007" spans="1:1" x14ac:dyDescent="0.25">
      <c r="A1007" s="5"/>
    </row>
    <row r="1008" spans="1:1" x14ac:dyDescent="0.25">
      <c r="A1008" s="5"/>
    </row>
    <row r="1009" spans="1:1" x14ac:dyDescent="0.25">
      <c r="A1009" s="5"/>
    </row>
    <row r="1010" spans="1:1" x14ac:dyDescent="0.25">
      <c r="A1010" s="5"/>
    </row>
    <row r="1011" spans="1:1" x14ac:dyDescent="0.25">
      <c r="A1011" s="5"/>
    </row>
    <row r="1012" spans="1:1" x14ac:dyDescent="0.25">
      <c r="A1012" s="5"/>
    </row>
    <row r="1013" spans="1:1" x14ac:dyDescent="0.25">
      <c r="A1013" s="5"/>
    </row>
    <row r="1014" spans="1:1" x14ac:dyDescent="0.25">
      <c r="A1014" s="5"/>
    </row>
    <row r="1015" spans="1:1" x14ac:dyDescent="0.25">
      <c r="A1015" s="5"/>
    </row>
    <row r="1016" spans="1:1" x14ac:dyDescent="0.25">
      <c r="A1016" s="5"/>
    </row>
    <row r="1017" spans="1:1" x14ac:dyDescent="0.25">
      <c r="A1017" s="5"/>
    </row>
    <row r="1018" spans="1:1" x14ac:dyDescent="0.25">
      <c r="A1018" s="5"/>
    </row>
    <row r="1019" spans="1:1" x14ac:dyDescent="0.25">
      <c r="A1019" s="5"/>
    </row>
    <row r="1020" spans="1:1" x14ac:dyDescent="0.25">
      <c r="A1020" s="5"/>
    </row>
    <row r="1021" spans="1:1" x14ac:dyDescent="0.25">
      <c r="A1021" s="5"/>
    </row>
    <row r="1022" spans="1:1" x14ac:dyDescent="0.25">
      <c r="A1022" s="5"/>
    </row>
    <row r="1023" spans="1:1" x14ac:dyDescent="0.25">
      <c r="A1023" s="5"/>
    </row>
    <row r="1024" spans="1:1" x14ac:dyDescent="0.25">
      <c r="A1024" s="5"/>
    </row>
    <row r="1025" spans="1:1" x14ac:dyDescent="0.25">
      <c r="A1025" s="5"/>
    </row>
    <row r="1026" spans="1:1" x14ac:dyDescent="0.25">
      <c r="A1026" s="5"/>
    </row>
    <row r="1027" spans="1:1" x14ac:dyDescent="0.25">
      <c r="A1027" s="5"/>
    </row>
    <row r="1028" spans="1:1" x14ac:dyDescent="0.25">
      <c r="A1028" s="5"/>
    </row>
    <row r="1029" spans="1:1" x14ac:dyDescent="0.25">
      <c r="A1029" s="5"/>
    </row>
    <row r="1030" spans="1:1" x14ac:dyDescent="0.25">
      <c r="A1030" s="5"/>
    </row>
    <row r="1031" spans="1:1" x14ac:dyDescent="0.25">
      <c r="A1031" s="5"/>
    </row>
    <row r="1032" spans="1:1" x14ac:dyDescent="0.25">
      <c r="A1032" s="5"/>
    </row>
    <row r="1033" spans="1:1" x14ac:dyDescent="0.25">
      <c r="A1033" s="5"/>
    </row>
    <row r="1034" spans="1:1" x14ac:dyDescent="0.25">
      <c r="A1034" s="5"/>
    </row>
    <row r="1035" spans="1:1" x14ac:dyDescent="0.25">
      <c r="A1035" s="5"/>
    </row>
    <row r="1036" spans="1:1" x14ac:dyDescent="0.25">
      <c r="A1036" s="5"/>
    </row>
    <row r="1037" spans="1:1" x14ac:dyDescent="0.25">
      <c r="A1037" s="5"/>
    </row>
    <row r="1038" spans="1:1" x14ac:dyDescent="0.25">
      <c r="A1038" s="5"/>
    </row>
    <row r="1039" spans="1:1" x14ac:dyDescent="0.25">
      <c r="A1039" s="5"/>
    </row>
    <row r="1040" spans="1:1" x14ac:dyDescent="0.25">
      <c r="A1040" s="5"/>
    </row>
    <row r="1041" spans="1:1" x14ac:dyDescent="0.25">
      <c r="A1041" s="5"/>
    </row>
    <row r="1042" spans="1:1" x14ac:dyDescent="0.25">
      <c r="A1042" s="5"/>
    </row>
    <row r="1043" spans="1:1" x14ac:dyDescent="0.25">
      <c r="A1043" s="5"/>
    </row>
    <row r="1044" spans="1:1" x14ac:dyDescent="0.25">
      <c r="A1044" s="5"/>
    </row>
    <row r="1045" spans="1:1" x14ac:dyDescent="0.25">
      <c r="A1045" s="5"/>
    </row>
    <row r="1046" spans="1:1" x14ac:dyDescent="0.25">
      <c r="A1046" s="5"/>
    </row>
    <row r="1047" spans="1:1" x14ac:dyDescent="0.25">
      <c r="A1047" s="5"/>
    </row>
    <row r="1048" spans="1:1" x14ac:dyDescent="0.25">
      <c r="A1048" s="5"/>
    </row>
    <row r="1049" spans="1:1" x14ac:dyDescent="0.25">
      <c r="A1049" s="5"/>
    </row>
    <row r="1050" spans="1:1" x14ac:dyDescent="0.25">
      <c r="A1050" s="5"/>
    </row>
    <row r="1051" spans="1:1" x14ac:dyDescent="0.25">
      <c r="A1051" s="5"/>
    </row>
    <row r="1052" spans="1:1" x14ac:dyDescent="0.25">
      <c r="A1052" s="5"/>
    </row>
    <row r="1053" spans="1:1" x14ac:dyDescent="0.25">
      <c r="A1053" s="5"/>
    </row>
    <row r="1054" spans="1:1" x14ac:dyDescent="0.25">
      <c r="A1054" s="5"/>
    </row>
    <row r="1055" spans="1:1" x14ac:dyDescent="0.25">
      <c r="A1055" s="5"/>
    </row>
    <row r="1056" spans="1:1" x14ac:dyDescent="0.25">
      <c r="A1056" s="5"/>
    </row>
    <row r="1057" spans="1:1" x14ac:dyDescent="0.25">
      <c r="A1057" s="5"/>
    </row>
    <row r="1058" spans="1:1" x14ac:dyDescent="0.25">
      <c r="A1058" s="5"/>
    </row>
    <row r="1059" spans="1:1" x14ac:dyDescent="0.25">
      <c r="A1059" s="5"/>
    </row>
    <row r="1060" spans="1:1" x14ac:dyDescent="0.25">
      <c r="A1060" s="5"/>
    </row>
    <row r="1061" spans="1:1" x14ac:dyDescent="0.25">
      <c r="A1061" s="5"/>
    </row>
    <row r="1062" spans="1:1" x14ac:dyDescent="0.25">
      <c r="A1062" s="5"/>
    </row>
    <row r="1063" spans="1:1" x14ac:dyDescent="0.25">
      <c r="A1063" s="5"/>
    </row>
    <row r="1064" spans="1:1" x14ac:dyDescent="0.25">
      <c r="A1064" s="5"/>
    </row>
    <row r="1065" spans="1:1" x14ac:dyDescent="0.25">
      <c r="A1065" s="5"/>
    </row>
    <row r="1066" spans="1:1" x14ac:dyDescent="0.25">
      <c r="A1066" s="5"/>
    </row>
    <row r="1067" spans="1:1" x14ac:dyDescent="0.25">
      <c r="A1067" s="5"/>
    </row>
    <row r="1068" spans="1:1" x14ac:dyDescent="0.25">
      <c r="A1068" s="5"/>
    </row>
    <row r="1069" spans="1:1" x14ac:dyDescent="0.25">
      <c r="A1069" s="5"/>
    </row>
    <row r="1070" spans="1:1" x14ac:dyDescent="0.25">
      <c r="A1070" s="5"/>
    </row>
    <row r="1071" spans="1:1" x14ac:dyDescent="0.25">
      <c r="A1071" s="5"/>
    </row>
    <row r="1072" spans="1:1" x14ac:dyDescent="0.25">
      <c r="A1072" s="5"/>
    </row>
    <row r="1073" spans="1:1" x14ac:dyDescent="0.25">
      <c r="A1073" s="5"/>
    </row>
    <row r="1074" spans="1:1" x14ac:dyDescent="0.25">
      <c r="A1074" s="5"/>
    </row>
    <row r="1075" spans="1:1" x14ac:dyDescent="0.25">
      <c r="A1075" s="5"/>
    </row>
    <row r="1076" spans="1:1" x14ac:dyDescent="0.25">
      <c r="A1076" s="5"/>
    </row>
    <row r="1077" spans="1:1" x14ac:dyDescent="0.25">
      <c r="A1077" s="5"/>
    </row>
    <row r="1078" spans="1:1" x14ac:dyDescent="0.25">
      <c r="A1078" s="5"/>
    </row>
    <row r="1079" spans="1:1" x14ac:dyDescent="0.25">
      <c r="A1079" s="5"/>
    </row>
    <row r="1080" spans="1:1" x14ac:dyDescent="0.25">
      <c r="A1080" s="5"/>
    </row>
    <row r="1081" spans="1:1" x14ac:dyDescent="0.25">
      <c r="A1081" s="5"/>
    </row>
    <row r="1082" spans="1:1" x14ac:dyDescent="0.25">
      <c r="A1082" s="5"/>
    </row>
    <row r="1083" spans="1:1" x14ac:dyDescent="0.25">
      <c r="A1083" s="5"/>
    </row>
    <row r="1084" spans="1:1" x14ac:dyDescent="0.25">
      <c r="A1084" s="5"/>
    </row>
    <row r="1085" spans="1:1" x14ac:dyDescent="0.25">
      <c r="A1085" s="5"/>
    </row>
    <row r="1086" spans="1:1" x14ac:dyDescent="0.25">
      <c r="A1086" s="5"/>
    </row>
    <row r="1087" spans="1:1" x14ac:dyDescent="0.25">
      <c r="A1087" s="5"/>
    </row>
    <row r="1088" spans="1:1" x14ac:dyDescent="0.25">
      <c r="A1088" s="5"/>
    </row>
    <row r="1089" spans="1:1" x14ac:dyDescent="0.25">
      <c r="A1089" s="5"/>
    </row>
    <row r="1090" spans="1:1" x14ac:dyDescent="0.25">
      <c r="A1090" s="5"/>
    </row>
    <row r="1091" spans="1:1" x14ac:dyDescent="0.25">
      <c r="A1091" s="5"/>
    </row>
    <row r="1092" spans="1:1" x14ac:dyDescent="0.25">
      <c r="A1092" s="5"/>
    </row>
    <row r="1093" spans="1:1" x14ac:dyDescent="0.25">
      <c r="A1093" s="5"/>
    </row>
    <row r="1094" spans="1:1" x14ac:dyDescent="0.25">
      <c r="A1094" s="5"/>
    </row>
    <row r="1095" spans="1:1" x14ac:dyDescent="0.25">
      <c r="A1095" s="5"/>
    </row>
    <row r="1096" spans="1:1" x14ac:dyDescent="0.25">
      <c r="A1096" s="5"/>
    </row>
    <row r="1097" spans="1:1" x14ac:dyDescent="0.25">
      <c r="A1097" s="5"/>
    </row>
    <row r="1098" spans="1:1" x14ac:dyDescent="0.25">
      <c r="A1098" s="5"/>
    </row>
    <row r="1099" spans="1:1" x14ac:dyDescent="0.25">
      <c r="A1099" s="5"/>
    </row>
    <row r="1100" spans="1:1" x14ac:dyDescent="0.25">
      <c r="A1100" s="5"/>
    </row>
    <row r="1101" spans="1:1" x14ac:dyDescent="0.25">
      <c r="A1101" s="5"/>
    </row>
    <row r="1102" spans="1:1" x14ac:dyDescent="0.25">
      <c r="A1102" s="5"/>
    </row>
    <row r="1103" spans="1:1" x14ac:dyDescent="0.25">
      <c r="A1103" s="5"/>
    </row>
    <row r="1104" spans="1:1" x14ac:dyDescent="0.25">
      <c r="A1104" s="5"/>
    </row>
    <row r="1105" spans="1:1" x14ac:dyDescent="0.25">
      <c r="A1105" s="5"/>
    </row>
    <row r="1106" spans="1:1" x14ac:dyDescent="0.25">
      <c r="A1106" s="5"/>
    </row>
    <row r="1107" spans="1:1" x14ac:dyDescent="0.25">
      <c r="A1107" s="5"/>
    </row>
    <row r="1108" spans="1:1" x14ac:dyDescent="0.25">
      <c r="A1108" s="5"/>
    </row>
    <row r="1109" spans="1:1" x14ac:dyDescent="0.25">
      <c r="A1109" s="5"/>
    </row>
    <row r="1110" spans="1:1" x14ac:dyDescent="0.25">
      <c r="A1110" s="5"/>
    </row>
    <row r="1111" spans="1:1" x14ac:dyDescent="0.25">
      <c r="A1111" s="5"/>
    </row>
    <row r="1112" spans="1:1" x14ac:dyDescent="0.25">
      <c r="A1112" s="5"/>
    </row>
    <row r="1113" spans="1:1" x14ac:dyDescent="0.25">
      <c r="A1113" s="5"/>
    </row>
    <row r="1114" spans="1:1" x14ac:dyDescent="0.25">
      <c r="A1114" s="5"/>
    </row>
    <row r="1115" spans="1:1" x14ac:dyDescent="0.25">
      <c r="A1115" s="5"/>
    </row>
    <row r="1116" spans="1:1" x14ac:dyDescent="0.25">
      <c r="A1116" s="5"/>
    </row>
    <row r="1117" spans="1:1" x14ac:dyDescent="0.25">
      <c r="A1117" s="5"/>
    </row>
    <row r="1118" spans="1:1" x14ac:dyDescent="0.25">
      <c r="A1118" s="5"/>
    </row>
    <row r="1119" spans="1:1" x14ac:dyDescent="0.25">
      <c r="A1119" s="5"/>
    </row>
    <row r="1120" spans="1:1" x14ac:dyDescent="0.25">
      <c r="A1120" s="5"/>
    </row>
    <row r="1121" spans="1:1" x14ac:dyDescent="0.25">
      <c r="A1121" s="5"/>
    </row>
    <row r="1122" spans="1:1" x14ac:dyDescent="0.25">
      <c r="A1122" s="5"/>
    </row>
    <row r="1123" spans="1:1" x14ac:dyDescent="0.25">
      <c r="A1123" s="5"/>
    </row>
    <row r="1124" spans="1:1" x14ac:dyDescent="0.25">
      <c r="A1124" s="5"/>
    </row>
    <row r="1125" spans="1:1" x14ac:dyDescent="0.25">
      <c r="A1125" s="5"/>
    </row>
    <row r="1126" spans="1:1" x14ac:dyDescent="0.25">
      <c r="A1126" s="5"/>
    </row>
    <row r="1127" spans="1:1" x14ac:dyDescent="0.25">
      <c r="A1127" s="5"/>
    </row>
    <row r="1128" spans="1:1" x14ac:dyDescent="0.25">
      <c r="A1128" s="5"/>
    </row>
    <row r="1129" spans="1:1" x14ac:dyDescent="0.25">
      <c r="A1129" s="5"/>
    </row>
    <row r="1130" spans="1:1" x14ac:dyDescent="0.25">
      <c r="A1130" s="5"/>
    </row>
    <row r="1131" spans="1:1" x14ac:dyDescent="0.25">
      <c r="A1131" s="5"/>
    </row>
    <row r="1132" spans="1:1" x14ac:dyDescent="0.25">
      <c r="A1132" s="5"/>
    </row>
    <row r="1133" spans="1:1" x14ac:dyDescent="0.25">
      <c r="A1133" s="5"/>
    </row>
    <row r="1134" spans="1:1" x14ac:dyDescent="0.25">
      <c r="A1134" s="5"/>
    </row>
    <row r="1135" spans="1:1" x14ac:dyDescent="0.25">
      <c r="A1135" s="5"/>
    </row>
    <row r="1136" spans="1:1" x14ac:dyDescent="0.25">
      <c r="A1136" s="5"/>
    </row>
    <row r="1137" spans="1:1" x14ac:dyDescent="0.25">
      <c r="A1137" s="5"/>
    </row>
    <row r="1138" spans="1:1" x14ac:dyDescent="0.25">
      <c r="A1138" s="5"/>
    </row>
    <row r="1139" spans="1:1" x14ac:dyDescent="0.25">
      <c r="A1139" s="5"/>
    </row>
    <row r="1140" spans="1:1" x14ac:dyDescent="0.25">
      <c r="A1140" s="5"/>
    </row>
    <row r="1141" spans="1:1" x14ac:dyDescent="0.25">
      <c r="A1141" s="5"/>
    </row>
    <row r="1142" spans="1:1" x14ac:dyDescent="0.25">
      <c r="A1142" s="5"/>
    </row>
    <row r="1143" spans="1:1" x14ac:dyDescent="0.25">
      <c r="A1143" s="5"/>
    </row>
    <row r="1144" spans="1:1" x14ac:dyDescent="0.25">
      <c r="A1144" s="5"/>
    </row>
    <row r="1145" spans="1:1" x14ac:dyDescent="0.25">
      <c r="A1145" s="5"/>
    </row>
    <row r="1146" spans="1:1" x14ac:dyDescent="0.25">
      <c r="A1146" s="5"/>
    </row>
    <row r="1147" spans="1:1" x14ac:dyDescent="0.25">
      <c r="A1147" s="5"/>
    </row>
    <row r="1148" spans="1:1" x14ac:dyDescent="0.25">
      <c r="A1148" s="5"/>
    </row>
    <row r="1149" spans="1:1" x14ac:dyDescent="0.25">
      <c r="A1149" s="5"/>
    </row>
    <row r="1150" spans="1:1" x14ac:dyDescent="0.25">
      <c r="A1150" s="5"/>
    </row>
    <row r="1151" spans="1:1" x14ac:dyDescent="0.25">
      <c r="A1151" s="5"/>
    </row>
    <row r="1152" spans="1:1" x14ac:dyDescent="0.25">
      <c r="A1152" s="5"/>
    </row>
    <row r="1153" spans="1:1" x14ac:dyDescent="0.25">
      <c r="A1153" s="5"/>
    </row>
    <row r="1154" spans="1:1" x14ac:dyDescent="0.25">
      <c r="A1154" s="5"/>
    </row>
    <row r="1155" spans="1:1" x14ac:dyDescent="0.25">
      <c r="A1155" s="5"/>
    </row>
    <row r="1156" spans="1:1" x14ac:dyDescent="0.25">
      <c r="A1156" s="5"/>
    </row>
    <row r="1157" spans="1:1" x14ac:dyDescent="0.25">
      <c r="A1157" s="5"/>
    </row>
    <row r="1158" spans="1:1" x14ac:dyDescent="0.25">
      <c r="A1158" s="5"/>
    </row>
    <row r="1159" spans="1:1" x14ac:dyDescent="0.25">
      <c r="A1159" s="5"/>
    </row>
    <row r="1160" spans="1:1" x14ac:dyDescent="0.25">
      <c r="A1160" s="5"/>
    </row>
    <row r="1161" spans="1:1" x14ac:dyDescent="0.25">
      <c r="A1161" s="5"/>
    </row>
    <row r="1162" spans="1:1" x14ac:dyDescent="0.25">
      <c r="A1162" s="5"/>
    </row>
    <row r="1163" spans="1:1" x14ac:dyDescent="0.25">
      <c r="A1163" s="5"/>
    </row>
    <row r="1164" spans="1:1" x14ac:dyDescent="0.25">
      <c r="A1164" s="5"/>
    </row>
    <row r="1165" spans="1:1" x14ac:dyDescent="0.25">
      <c r="A1165" s="5"/>
    </row>
    <row r="1166" spans="1:1" x14ac:dyDescent="0.25">
      <c r="A1166" s="5"/>
    </row>
    <row r="1167" spans="1:1" x14ac:dyDescent="0.25">
      <c r="A1167" s="5"/>
    </row>
    <row r="1168" spans="1:1" x14ac:dyDescent="0.25">
      <c r="A1168" s="5"/>
    </row>
    <row r="1169" spans="1:1" x14ac:dyDescent="0.25">
      <c r="A1169" s="5"/>
    </row>
    <row r="1170" spans="1:1" x14ac:dyDescent="0.25">
      <c r="A1170" s="5"/>
    </row>
    <row r="1171" spans="1:1" x14ac:dyDescent="0.25">
      <c r="A1171" s="5"/>
    </row>
    <row r="1172" spans="1:1" x14ac:dyDescent="0.25">
      <c r="A1172" s="5"/>
    </row>
    <row r="1173" spans="1:1" x14ac:dyDescent="0.25">
      <c r="A1173" s="5"/>
    </row>
    <row r="1174" spans="1:1" x14ac:dyDescent="0.25">
      <c r="A1174" s="5"/>
    </row>
    <row r="1175" spans="1:1" x14ac:dyDescent="0.25">
      <c r="A1175" s="5"/>
    </row>
    <row r="1176" spans="1:1" x14ac:dyDescent="0.25">
      <c r="A1176" s="5"/>
    </row>
    <row r="1177" spans="1:1" x14ac:dyDescent="0.25">
      <c r="A1177" s="5"/>
    </row>
    <row r="1178" spans="1:1" x14ac:dyDescent="0.25">
      <c r="A1178" s="5"/>
    </row>
    <row r="1179" spans="1:1" x14ac:dyDescent="0.25">
      <c r="A1179" s="5"/>
    </row>
    <row r="1180" spans="1:1" x14ac:dyDescent="0.25">
      <c r="A1180" s="5"/>
    </row>
    <row r="1181" spans="1:1" x14ac:dyDescent="0.25">
      <c r="A1181" s="5"/>
    </row>
    <row r="1182" spans="1:1" x14ac:dyDescent="0.25">
      <c r="A1182" s="5"/>
    </row>
    <row r="1183" spans="1:1" x14ac:dyDescent="0.25">
      <c r="A1183" s="5"/>
    </row>
    <row r="1184" spans="1:1" x14ac:dyDescent="0.25">
      <c r="A1184" s="5"/>
    </row>
    <row r="1185" spans="1:1" x14ac:dyDescent="0.25">
      <c r="A1185" s="5"/>
    </row>
    <row r="1186" spans="1:1" x14ac:dyDescent="0.25">
      <c r="A1186" s="5"/>
    </row>
    <row r="1187" spans="1:1" x14ac:dyDescent="0.25">
      <c r="A1187" s="5"/>
    </row>
    <row r="1188" spans="1:1" x14ac:dyDescent="0.25">
      <c r="A1188" s="5"/>
    </row>
    <row r="1189" spans="1:1" x14ac:dyDescent="0.25">
      <c r="A1189" s="5"/>
    </row>
    <row r="1190" spans="1:1" x14ac:dyDescent="0.25">
      <c r="A1190" s="5"/>
    </row>
    <row r="1191" spans="1:1" x14ac:dyDescent="0.25">
      <c r="A1191" s="5"/>
    </row>
    <row r="1192" spans="1:1" x14ac:dyDescent="0.25">
      <c r="A1192" s="5"/>
    </row>
    <row r="1193" spans="1:1" x14ac:dyDescent="0.25">
      <c r="A1193" s="5"/>
    </row>
    <row r="1194" spans="1:1" x14ac:dyDescent="0.25">
      <c r="A1194" s="5"/>
    </row>
    <row r="1195" spans="1:1" x14ac:dyDescent="0.25">
      <c r="A1195" s="5"/>
    </row>
    <row r="1196" spans="1:1" x14ac:dyDescent="0.25">
      <c r="A1196" s="5"/>
    </row>
    <row r="1197" spans="1:1" x14ac:dyDescent="0.25">
      <c r="A1197" s="5"/>
    </row>
    <row r="1198" spans="1:1" x14ac:dyDescent="0.25">
      <c r="A1198" s="5"/>
    </row>
    <row r="1199" spans="1:1" x14ac:dyDescent="0.25">
      <c r="A1199" s="5"/>
    </row>
    <row r="1200" spans="1:1" x14ac:dyDescent="0.25">
      <c r="A1200" s="5"/>
    </row>
    <row r="1201" spans="1:1" x14ac:dyDescent="0.25">
      <c r="A1201" s="5"/>
    </row>
    <row r="1202" spans="1:1" x14ac:dyDescent="0.25">
      <c r="A1202" s="5"/>
    </row>
    <row r="1203" spans="1:1" x14ac:dyDescent="0.25">
      <c r="A1203" s="5"/>
    </row>
    <row r="1204" spans="1:1" x14ac:dyDescent="0.25">
      <c r="A1204" s="5"/>
    </row>
    <row r="1205" spans="1:1" x14ac:dyDescent="0.25">
      <c r="A1205" s="5"/>
    </row>
    <row r="1206" spans="1:1" x14ac:dyDescent="0.25">
      <c r="A1206" s="5"/>
    </row>
    <row r="1207" spans="1:1" x14ac:dyDescent="0.25">
      <c r="A1207" s="5"/>
    </row>
    <row r="1208" spans="1:1" x14ac:dyDescent="0.25">
      <c r="A1208" s="5"/>
    </row>
    <row r="1209" spans="1:1" x14ac:dyDescent="0.25">
      <c r="A1209" s="5"/>
    </row>
    <row r="1210" spans="1:1" x14ac:dyDescent="0.25">
      <c r="A1210" s="5"/>
    </row>
    <row r="1211" spans="1:1" x14ac:dyDescent="0.25">
      <c r="A1211" s="5"/>
    </row>
    <row r="1212" spans="1:1" x14ac:dyDescent="0.25">
      <c r="A1212" s="5"/>
    </row>
    <row r="1213" spans="1:1" x14ac:dyDescent="0.25">
      <c r="A1213" s="5"/>
    </row>
    <row r="1214" spans="1:1" x14ac:dyDescent="0.25">
      <c r="A1214" s="5"/>
    </row>
    <row r="1215" spans="1:1" x14ac:dyDescent="0.25">
      <c r="A1215" s="5"/>
    </row>
    <row r="1216" spans="1:1" x14ac:dyDescent="0.25">
      <c r="A1216" s="5"/>
    </row>
    <row r="1217" spans="1:1" x14ac:dyDescent="0.25">
      <c r="A1217" s="5"/>
    </row>
    <row r="1218" spans="1:1" x14ac:dyDescent="0.25">
      <c r="A1218" s="5"/>
    </row>
    <row r="1219" spans="1:1" x14ac:dyDescent="0.25">
      <c r="A1219" s="5"/>
    </row>
    <row r="1220" spans="1:1" x14ac:dyDescent="0.25">
      <c r="A1220" s="5"/>
    </row>
    <row r="1221" spans="1:1" x14ac:dyDescent="0.25">
      <c r="A1221" s="5"/>
    </row>
    <row r="1222" spans="1:1" x14ac:dyDescent="0.25">
      <c r="A1222" s="5"/>
    </row>
    <row r="1223" spans="1:1" x14ac:dyDescent="0.25">
      <c r="A1223" s="5"/>
    </row>
    <row r="1224" spans="1:1" x14ac:dyDescent="0.25">
      <c r="A1224" s="5"/>
    </row>
    <row r="1225" spans="1:1" x14ac:dyDescent="0.25">
      <c r="A1225" s="5"/>
    </row>
    <row r="1226" spans="1:1" x14ac:dyDescent="0.25">
      <c r="A1226" s="5"/>
    </row>
    <row r="1227" spans="1:1" x14ac:dyDescent="0.25">
      <c r="A1227" s="5"/>
    </row>
    <row r="1228" spans="1:1" x14ac:dyDescent="0.25">
      <c r="A1228" s="5"/>
    </row>
    <row r="1229" spans="1:1" x14ac:dyDescent="0.25">
      <c r="A1229" s="5"/>
    </row>
    <row r="1230" spans="1:1" x14ac:dyDescent="0.25">
      <c r="A1230" s="5"/>
    </row>
    <row r="1231" spans="1:1" x14ac:dyDescent="0.25">
      <c r="A1231" s="5"/>
    </row>
    <row r="1232" spans="1:1" x14ac:dyDescent="0.25">
      <c r="A1232" s="5"/>
    </row>
    <row r="1233" spans="1:1" x14ac:dyDescent="0.25">
      <c r="A1233" s="5"/>
    </row>
    <row r="1234" spans="1:1" x14ac:dyDescent="0.25">
      <c r="A1234" s="5"/>
    </row>
    <row r="1235" spans="1:1" x14ac:dyDescent="0.25">
      <c r="A1235" s="5"/>
    </row>
    <row r="1236" spans="1:1" x14ac:dyDescent="0.25">
      <c r="A1236" s="5"/>
    </row>
    <row r="1237" spans="1:1" x14ac:dyDescent="0.25">
      <c r="A1237" s="5"/>
    </row>
    <row r="1238" spans="1:1" x14ac:dyDescent="0.25">
      <c r="A1238" s="5"/>
    </row>
    <row r="1239" spans="1:1" x14ac:dyDescent="0.25">
      <c r="A1239" s="5"/>
    </row>
    <row r="1240" spans="1:1" x14ac:dyDescent="0.25">
      <c r="A1240" s="5"/>
    </row>
    <row r="1241" spans="1:1" x14ac:dyDescent="0.25">
      <c r="A1241" s="5"/>
    </row>
    <row r="1242" spans="1:1" x14ac:dyDescent="0.25">
      <c r="A1242" s="5"/>
    </row>
    <row r="1243" spans="1:1" x14ac:dyDescent="0.25">
      <c r="A1243" s="5"/>
    </row>
    <row r="1244" spans="1:1" x14ac:dyDescent="0.25">
      <c r="A1244" s="5"/>
    </row>
    <row r="1245" spans="1:1" x14ac:dyDescent="0.25">
      <c r="A1245" s="5"/>
    </row>
    <row r="1246" spans="1:1" x14ac:dyDescent="0.25">
      <c r="A1246" s="5"/>
    </row>
    <row r="1247" spans="1:1" x14ac:dyDescent="0.25">
      <c r="A1247" s="5"/>
    </row>
    <row r="1248" spans="1:1" x14ac:dyDescent="0.25">
      <c r="A1248" s="5"/>
    </row>
    <row r="1249" spans="1:1" x14ac:dyDescent="0.25">
      <c r="A1249" s="5"/>
    </row>
    <row r="1250" spans="1:1" x14ac:dyDescent="0.25">
      <c r="A1250" s="5"/>
    </row>
    <row r="1251" spans="1:1" x14ac:dyDescent="0.25">
      <c r="A1251" s="5"/>
    </row>
    <row r="1252" spans="1:1" x14ac:dyDescent="0.25">
      <c r="A1252" s="5"/>
    </row>
    <row r="1253" spans="1:1" x14ac:dyDescent="0.25">
      <c r="A1253" s="5"/>
    </row>
    <row r="1254" spans="1:1" x14ac:dyDescent="0.25">
      <c r="A1254" s="5"/>
    </row>
    <row r="1255" spans="1:1" x14ac:dyDescent="0.25">
      <c r="A1255" s="5"/>
    </row>
    <row r="1256" spans="1:1" x14ac:dyDescent="0.25">
      <c r="A1256" s="5"/>
    </row>
    <row r="1257" spans="1:1" x14ac:dyDescent="0.25">
      <c r="A1257" s="5"/>
    </row>
    <row r="1258" spans="1:1" x14ac:dyDescent="0.25">
      <c r="A1258" s="5"/>
    </row>
    <row r="1259" spans="1:1" x14ac:dyDescent="0.25">
      <c r="A1259" s="5"/>
    </row>
    <row r="1260" spans="1:1" x14ac:dyDescent="0.25">
      <c r="A1260" s="5"/>
    </row>
    <row r="1261" spans="1:1" x14ac:dyDescent="0.25">
      <c r="A1261" s="5"/>
    </row>
    <row r="1262" spans="1:1" x14ac:dyDescent="0.25">
      <c r="A1262" s="5"/>
    </row>
    <row r="1263" spans="1:1" x14ac:dyDescent="0.25">
      <c r="A1263" s="5"/>
    </row>
    <row r="1264" spans="1:1" x14ac:dyDescent="0.25">
      <c r="A1264" s="5"/>
    </row>
    <row r="1265" spans="1:1" x14ac:dyDescent="0.25">
      <c r="A1265" s="5"/>
    </row>
    <row r="1266" spans="1:1" x14ac:dyDescent="0.25">
      <c r="A1266" s="5"/>
    </row>
    <row r="1267" spans="1:1" x14ac:dyDescent="0.25">
      <c r="A1267" s="5"/>
    </row>
    <row r="1268" spans="1:1" x14ac:dyDescent="0.25">
      <c r="A1268" s="5"/>
    </row>
    <row r="1269" spans="1:1" x14ac:dyDescent="0.25">
      <c r="A1269" s="5"/>
    </row>
    <row r="1270" spans="1:1" x14ac:dyDescent="0.25">
      <c r="A1270" s="5"/>
    </row>
    <row r="1271" spans="1:1" x14ac:dyDescent="0.25">
      <c r="A1271" s="5"/>
    </row>
    <row r="1272" spans="1:1" x14ac:dyDescent="0.25">
      <c r="A1272" s="5"/>
    </row>
    <row r="1273" spans="1:1" x14ac:dyDescent="0.25">
      <c r="A1273" s="5"/>
    </row>
    <row r="1274" spans="1:1" x14ac:dyDescent="0.25">
      <c r="A1274" s="5"/>
    </row>
    <row r="1275" spans="1:1" x14ac:dyDescent="0.25">
      <c r="A1275" s="5"/>
    </row>
    <row r="1276" spans="1:1" x14ac:dyDescent="0.25">
      <c r="A1276" s="5"/>
    </row>
    <row r="1277" spans="1:1" x14ac:dyDescent="0.25">
      <c r="A1277" s="5"/>
    </row>
    <row r="1278" spans="1:1" x14ac:dyDescent="0.25">
      <c r="A1278" s="5"/>
    </row>
    <row r="1279" spans="1:1" x14ac:dyDescent="0.25">
      <c r="A1279" s="5"/>
    </row>
    <row r="1280" spans="1:1" x14ac:dyDescent="0.25">
      <c r="A1280" s="5"/>
    </row>
    <row r="1281" spans="1:1" x14ac:dyDescent="0.25">
      <c r="A1281" s="5"/>
    </row>
    <row r="1282" spans="1:1" x14ac:dyDescent="0.25">
      <c r="A1282" s="5"/>
    </row>
    <row r="1283" spans="1:1" x14ac:dyDescent="0.25">
      <c r="A1283" s="5"/>
    </row>
    <row r="1284" spans="1:1" x14ac:dyDescent="0.25">
      <c r="A1284" s="5"/>
    </row>
    <row r="1285" spans="1:1" x14ac:dyDescent="0.25">
      <c r="A1285" s="5"/>
    </row>
    <row r="1286" spans="1:1" x14ac:dyDescent="0.25">
      <c r="A1286" s="5"/>
    </row>
    <row r="1287" spans="1:1" x14ac:dyDescent="0.25">
      <c r="A1287" s="5"/>
    </row>
    <row r="1288" spans="1:1" x14ac:dyDescent="0.25">
      <c r="A1288" s="5"/>
    </row>
    <row r="1289" spans="1:1" x14ac:dyDescent="0.25">
      <c r="A1289" s="5"/>
    </row>
    <row r="1290" spans="1:1" x14ac:dyDescent="0.25">
      <c r="A1290" s="5"/>
    </row>
    <row r="1291" spans="1:1" x14ac:dyDescent="0.25">
      <c r="A1291" s="5"/>
    </row>
    <row r="1292" spans="1:1" x14ac:dyDescent="0.25">
      <c r="A1292" s="5"/>
    </row>
    <row r="1293" spans="1:1" x14ac:dyDescent="0.25">
      <c r="A1293" s="5"/>
    </row>
    <row r="1294" spans="1:1" x14ac:dyDescent="0.25">
      <c r="A1294" s="5"/>
    </row>
    <row r="1295" spans="1:1" x14ac:dyDescent="0.25">
      <c r="A1295" s="5"/>
    </row>
    <row r="1296" spans="1:1" x14ac:dyDescent="0.25">
      <c r="A1296" s="5"/>
    </row>
    <row r="1297" spans="1:1" x14ac:dyDescent="0.25">
      <c r="A1297" s="5"/>
    </row>
    <row r="1298" spans="1:1" x14ac:dyDescent="0.25">
      <c r="A1298" s="5"/>
    </row>
    <row r="1299" spans="1:1" x14ac:dyDescent="0.25">
      <c r="A1299" s="5"/>
    </row>
    <row r="1300" spans="1:1" x14ac:dyDescent="0.25">
      <c r="A1300" s="5"/>
    </row>
    <row r="1301" spans="1:1" x14ac:dyDescent="0.25">
      <c r="A1301" s="5"/>
    </row>
    <row r="1302" spans="1:1" x14ac:dyDescent="0.25">
      <c r="A1302" s="5"/>
    </row>
    <row r="1303" spans="1:1" x14ac:dyDescent="0.25">
      <c r="A1303" s="5"/>
    </row>
    <row r="1304" spans="1:1" x14ac:dyDescent="0.25">
      <c r="A1304" s="5"/>
    </row>
    <row r="1305" spans="1:1" x14ac:dyDescent="0.25">
      <c r="A1305" s="5"/>
    </row>
    <row r="1306" spans="1:1" x14ac:dyDescent="0.25">
      <c r="A1306" s="5"/>
    </row>
    <row r="1307" spans="1:1" x14ac:dyDescent="0.25">
      <c r="A1307" s="5"/>
    </row>
    <row r="1308" spans="1:1" x14ac:dyDescent="0.25">
      <c r="A1308" s="5"/>
    </row>
    <row r="1309" spans="1:1" x14ac:dyDescent="0.25">
      <c r="A1309" s="5"/>
    </row>
    <row r="1310" spans="1:1" x14ac:dyDescent="0.25">
      <c r="A1310" s="5"/>
    </row>
    <row r="1311" spans="1:1" x14ac:dyDescent="0.25">
      <c r="A1311" s="5"/>
    </row>
    <row r="1312" spans="1:1" x14ac:dyDescent="0.25">
      <c r="A1312" s="5"/>
    </row>
    <row r="1313" spans="1:1" x14ac:dyDescent="0.25">
      <c r="A1313" s="5"/>
    </row>
    <row r="1314" spans="1:1" x14ac:dyDescent="0.25">
      <c r="A1314" s="5"/>
    </row>
    <row r="1315" spans="1:1" x14ac:dyDescent="0.25">
      <c r="A1315" s="5"/>
    </row>
    <row r="1316" spans="1:1" x14ac:dyDescent="0.25">
      <c r="A1316" s="5"/>
    </row>
    <row r="1317" spans="1:1" x14ac:dyDescent="0.25">
      <c r="A1317" s="5"/>
    </row>
    <row r="1318" spans="1:1" x14ac:dyDescent="0.25">
      <c r="A1318" s="5"/>
    </row>
    <row r="1319" spans="1:1" x14ac:dyDescent="0.25">
      <c r="A1319" s="5"/>
    </row>
    <row r="1320" spans="1:1" x14ac:dyDescent="0.25">
      <c r="A1320" s="5"/>
    </row>
    <row r="1321" spans="1:1" x14ac:dyDescent="0.25">
      <c r="A1321" s="5"/>
    </row>
    <row r="1322" spans="1:1" x14ac:dyDescent="0.25">
      <c r="A1322" s="5"/>
    </row>
    <row r="1323" spans="1:1" x14ac:dyDescent="0.25">
      <c r="A1323" s="5"/>
    </row>
    <row r="1324" spans="1:1" x14ac:dyDescent="0.25">
      <c r="A1324" s="5"/>
    </row>
    <row r="1325" spans="1:1" x14ac:dyDescent="0.25">
      <c r="A1325" s="5"/>
    </row>
    <row r="1326" spans="1:1" x14ac:dyDescent="0.25">
      <c r="A1326" s="5"/>
    </row>
    <row r="1327" spans="1:1" x14ac:dyDescent="0.25">
      <c r="A1327" s="5"/>
    </row>
    <row r="1328" spans="1:1" x14ac:dyDescent="0.25">
      <c r="A1328" s="5"/>
    </row>
    <row r="1329" spans="1:1" x14ac:dyDescent="0.25">
      <c r="A1329" s="5"/>
    </row>
    <row r="1330" spans="1:1" x14ac:dyDescent="0.25">
      <c r="A1330" s="5"/>
    </row>
    <row r="1331" spans="1:1" x14ac:dyDescent="0.25">
      <c r="A1331" s="5"/>
    </row>
    <row r="1332" spans="1:1" x14ac:dyDescent="0.25">
      <c r="A1332" s="5"/>
    </row>
    <row r="1333" spans="1:1" x14ac:dyDescent="0.25">
      <c r="A1333" s="5"/>
    </row>
    <row r="1334" spans="1:1" x14ac:dyDescent="0.25">
      <c r="A1334" s="5"/>
    </row>
    <row r="1335" spans="1:1" x14ac:dyDescent="0.25">
      <c r="A1335" s="5"/>
    </row>
    <row r="1336" spans="1:1" x14ac:dyDescent="0.25">
      <c r="A1336" s="5"/>
    </row>
    <row r="1337" spans="1:1" x14ac:dyDescent="0.25">
      <c r="A1337" s="5"/>
    </row>
    <row r="1338" spans="1:1" x14ac:dyDescent="0.25">
      <c r="A1338" s="5"/>
    </row>
    <row r="1339" spans="1:1" x14ac:dyDescent="0.25">
      <c r="A1339" s="5"/>
    </row>
    <row r="1340" spans="1:1" x14ac:dyDescent="0.25">
      <c r="A1340" s="5"/>
    </row>
    <row r="1341" spans="1:1" x14ac:dyDescent="0.25">
      <c r="A1341" s="5"/>
    </row>
    <row r="1342" spans="1:1" x14ac:dyDescent="0.25">
      <c r="A1342" s="5"/>
    </row>
    <row r="1343" spans="1:1" x14ac:dyDescent="0.25">
      <c r="A1343" s="5"/>
    </row>
    <row r="1344" spans="1:1" x14ac:dyDescent="0.25">
      <c r="A1344" s="5"/>
    </row>
    <row r="1345" spans="1:1" x14ac:dyDescent="0.25">
      <c r="A1345" s="5"/>
    </row>
    <row r="1346" spans="1:1" x14ac:dyDescent="0.25">
      <c r="A1346" s="5"/>
    </row>
    <row r="1347" spans="1:1" x14ac:dyDescent="0.25">
      <c r="A1347" s="5"/>
    </row>
    <row r="1348" spans="1:1" x14ac:dyDescent="0.25">
      <c r="A1348" s="5"/>
    </row>
    <row r="1349" spans="1:1" x14ac:dyDescent="0.25">
      <c r="A1349" s="5"/>
    </row>
    <row r="1350" spans="1:1" x14ac:dyDescent="0.25">
      <c r="A1350" s="5"/>
    </row>
    <row r="1351" spans="1:1" x14ac:dyDescent="0.25">
      <c r="A1351" s="5"/>
    </row>
    <row r="1352" spans="1:1" x14ac:dyDescent="0.25">
      <c r="A1352" s="5"/>
    </row>
    <row r="1353" spans="1:1" x14ac:dyDescent="0.25">
      <c r="A1353" s="5"/>
    </row>
    <row r="1354" spans="1:1" x14ac:dyDescent="0.25">
      <c r="A1354" s="5"/>
    </row>
    <row r="1355" spans="1:1" x14ac:dyDescent="0.25">
      <c r="A1355" s="5"/>
    </row>
    <row r="1356" spans="1:1" x14ac:dyDescent="0.25">
      <c r="A1356" s="5"/>
    </row>
    <row r="1357" spans="1:1" x14ac:dyDescent="0.25">
      <c r="A1357" s="5"/>
    </row>
    <row r="1358" spans="1:1" x14ac:dyDescent="0.25">
      <c r="A1358" s="5"/>
    </row>
    <row r="1359" spans="1:1" x14ac:dyDescent="0.25">
      <c r="A1359" s="5"/>
    </row>
    <row r="1360" spans="1:1" x14ac:dyDescent="0.25">
      <c r="A1360" s="5"/>
    </row>
    <row r="1361" spans="1:1" x14ac:dyDescent="0.25">
      <c r="A1361" s="5"/>
    </row>
    <row r="1362" spans="1:1" x14ac:dyDescent="0.25">
      <c r="A1362" s="5"/>
    </row>
    <row r="1363" spans="1:1" x14ac:dyDescent="0.25">
      <c r="A1363" s="5"/>
    </row>
    <row r="1364" spans="1:1" x14ac:dyDescent="0.25">
      <c r="A1364" s="5"/>
    </row>
    <row r="1365" spans="1:1" x14ac:dyDescent="0.25">
      <c r="A1365" s="5"/>
    </row>
    <row r="1366" spans="1:1" x14ac:dyDescent="0.25">
      <c r="A1366" s="5"/>
    </row>
    <row r="1367" spans="1:1" x14ac:dyDescent="0.25">
      <c r="A1367" s="5"/>
    </row>
    <row r="1368" spans="1:1" x14ac:dyDescent="0.25">
      <c r="A1368" s="5"/>
    </row>
    <row r="1369" spans="1:1" x14ac:dyDescent="0.25">
      <c r="A1369" s="5"/>
    </row>
    <row r="1370" spans="1:1" x14ac:dyDescent="0.25">
      <c r="A1370" s="5"/>
    </row>
    <row r="1371" spans="1:1" x14ac:dyDescent="0.25">
      <c r="A1371" s="5"/>
    </row>
    <row r="1372" spans="1:1" x14ac:dyDescent="0.25">
      <c r="A1372" s="5"/>
    </row>
    <row r="1373" spans="1:1" x14ac:dyDescent="0.25">
      <c r="A1373" s="5"/>
    </row>
    <row r="1374" spans="1:1" x14ac:dyDescent="0.25">
      <c r="A1374" s="5"/>
    </row>
    <row r="1375" spans="1:1" x14ac:dyDescent="0.25">
      <c r="A1375" s="5"/>
    </row>
    <row r="1376" spans="1:1" x14ac:dyDescent="0.25">
      <c r="A1376" s="5"/>
    </row>
    <row r="1377" spans="1:1" x14ac:dyDescent="0.25">
      <c r="A1377" s="5"/>
    </row>
    <row r="1378" spans="1:1" x14ac:dyDescent="0.25">
      <c r="A1378" s="5"/>
    </row>
    <row r="1379" spans="1:1" x14ac:dyDescent="0.25">
      <c r="A1379" s="5"/>
    </row>
    <row r="1380" spans="1:1" x14ac:dyDescent="0.25">
      <c r="A1380" s="5"/>
    </row>
    <row r="1381" spans="1:1" x14ac:dyDescent="0.25">
      <c r="A1381" s="5"/>
    </row>
    <row r="1382" spans="1:1" x14ac:dyDescent="0.25">
      <c r="A1382" s="5"/>
    </row>
    <row r="1383" spans="1:1" x14ac:dyDescent="0.25">
      <c r="A1383" s="5"/>
    </row>
    <row r="1384" spans="1:1" x14ac:dyDescent="0.25">
      <c r="A1384" s="5"/>
    </row>
    <row r="1385" spans="1:1" x14ac:dyDescent="0.25">
      <c r="A1385" s="5"/>
    </row>
    <row r="1386" spans="1:1" x14ac:dyDescent="0.25">
      <c r="A1386" s="5"/>
    </row>
    <row r="1387" spans="1:1" x14ac:dyDescent="0.25">
      <c r="A1387" s="5"/>
    </row>
    <row r="1388" spans="1:1" x14ac:dyDescent="0.25">
      <c r="A1388" s="5"/>
    </row>
    <row r="1389" spans="1:1" x14ac:dyDescent="0.25">
      <c r="A1389" s="5"/>
    </row>
    <row r="1390" spans="1:1" x14ac:dyDescent="0.25">
      <c r="A1390" s="5"/>
    </row>
    <row r="1391" spans="1:1" x14ac:dyDescent="0.25">
      <c r="A1391" s="5"/>
    </row>
    <row r="1392" spans="1:1" x14ac:dyDescent="0.25">
      <c r="A1392" s="5"/>
    </row>
    <row r="1393" spans="1:1" x14ac:dyDescent="0.25">
      <c r="A1393" s="5"/>
    </row>
    <row r="1394" spans="1:1" x14ac:dyDescent="0.25">
      <c r="A1394" s="5"/>
    </row>
    <row r="1395" spans="1:1" x14ac:dyDescent="0.25">
      <c r="A1395" s="5"/>
    </row>
    <row r="1396" spans="1:1" x14ac:dyDescent="0.25">
      <c r="A1396" s="5"/>
    </row>
    <row r="1397" spans="1:1" x14ac:dyDescent="0.25">
      <c r="A1397" s="5"/>
    </row>
    <row r="1398" spans="1:1" x14ac:dyDescent="0.25">
      <c r="A1398" s="5"/>
    </row>
    <row r="1399" spans="1:1" x14ac:dyDescent="0.25">
      <c r="A1399" s="5"/>
    </row>
    <row r="1400" spans="1:1" x14ac:dyDescent="0.25">
      <c r="A1400" s="5"/>
    </row>
    <row r="1401" spans="1:1" x14ac:dyDescent="0.25">
      <c r="A1401" s="5"/>
    </row>
    <row r="1402" spans="1:1" x14ac:dyDescent="0.25">
      <c r="A1402" s="5"/>
    </row>
    <row r="1403" spans="1:1" x14ac:dyDescent="0.25">
      <c r="A1403" s="5"/>
    </row>
    <row r="1404" spans="1:1" x14ac:dyDescent="0.25">
      <c r="A1404" s="5"/>
    </row>
    <row r="1405" spans="1:1" x14ac:dyDescent="0.25">
      <c r="A1405" s="5"/>
    </row>
    <row r="1406" spans="1:1" x14ac:dyDescent="0.25">
      <c r="A1406" s="5"/>
    </row>
    <row r="1407" spans="1:1" x14ac:dyDescent="0.25">
      <c r="A1407" s="5"/>
    </row>
    <row r="1408" spans="1:1" x14ac:dyDescent="0.25">
      <c r="A1408" s="5"/>
    </row>
    <row r="1409" spans="1:1" x14ac:dyDescent="0.25">
      <c r="A1409" s="5"/>
    </row>
    <row r="1410" spans="1:1" x14ac:dyDescent="0.25">
      <c r="A1410" s="5"/>
    </row>
    <row r="1411" spans="1:1" x14ac:dyDescent="0.25">
      <c r="A1411" s="5"/>
    </row>
    <row r="1412" spans="1:1" x14ac:dyDescent="0.25">
      <c r="A1412" s="5"/>
    </row>
    <row r="1413" spans="1:1" x14ac:dyDescent="0.25">
      <c r="A1413" s="5"/>
    </row>
    <row r="1414" spans="1:1" x14ac:dyDescent="0.25">
      <c r="A1414" s="5"/>
    </row>
    <row r="1415" spans="1:1" x14ac:dyDescent="0.25">
      <c r="A1415" s="5"/>
    </row>
    <row r="1416" spans="1:1" x14ac:dyDescent="0.25">
      <c r="A1416" s="5"/>
    </row>
    <row r="1417" spans="1:1" x14ac:dyDescent="0.25">
      <c r="A1417" s="5"/>
    </row>
    <row r="1418" spans="1:1" x14ac:dyDescent="0.25">
      <c r="A1418" s="5"/>
    </row>
    <row r="1419" spans="1:1" x14ac:dyDescent="0.25">
      <c r="A1419" s="5"/>
    </row>
    <row r="1420" spans="1:1" x14ac:dyDescent="0.25">
      <c r="A1420" s="5"/>
    </row>
    <row r="1421" spans="1:1" x14ac:dyDescent="0.25">
      <c r="A1421" s="5"/>
    </row>
    <row r="1422" spans="1:1" x14ac:dyDescent="0.25">
      <c r="A1422" s="5"/>
    </row>
    <row r="1423" spans="1:1" x14ac:dyDescent="0.25">
      <c r="A1423" s="5"/>
    </row>
    <row r="1424" spans="1:1" x14ac:dyDescent="0.25">
      <c r="A1424" s="5"/>
    </row>
    <row r="1425" spans="1:1" x14ac:dyDescent="0.25">
      <c r="A1425" s="5"/>
    </row>
    <row r="1426" spans="1:1" x14ac:dyDescent="0.25">
      <c r="A1426" s="5"/>
    </row>
    <row r="1427" spans="1:1" x14ac:dyDescent="0.25">
      <c r="A1427" s="5"/>
    </row>
    <row r="1428" spans="1:1" x14ac:dyDescent="0.25">
      <c r="A1428" s="5"/>
    </row>
    <row r="1429" spans="1:1" x14ac:dyDescent="0.25">
      <c r="A1429" s="5"/>
    </row>
    <row r="1430" spans="1:1" x14ac:dyDescent="0.25">
      <c r="A1430" s="5"/>
    </row>
    <row r="1431" spans="1:1" x14ac:dyDescent="0.25">
      <c r="A1431" s="5"/>
    </row>
    <row r="1432" spans="1:1" x14ac:dyDescent="0.25">
      <c r="A1432" s="5"/>
    </row>
    <row r="1433" spans="1:1" x14ac:dyDescent="0.25">
      <c r="A1433" s="5"/>
    </row>
    <row r="1434" spans="1:1" x14ac:dyDescent="0.25">
      <c r="A1434" s="5"/>
    </row>
    <row r="1435" spans="1:1" x14ac:dyDescent="0.25">
      <c r="A1435" s="5"/>
    </row>
    <row r="1436" spans="1:1" x14ac:dyDescent="0.25">
      <c r="A1436" s="5"/>
    </row>
    <row r="1437" spans="1:1" x14ac:dyDescent="0.25">
      <c r="A1437" s="5"/>
    </row>
    <row r="1438" spans="1:1" x14ac:dyDescent="0.25">
      <c r="A1438" s="5"/>
    </row>
    <row r="1439" spans="1:1" x14ac:dyDescent="0.25">
      <c r="A1439" s="5"/>
    </row>
    <row r="1440" spans="1:1" x14ac:dyDescent="0.25">
      <c r="A1440" s="5"/>
    </row>
    <row r="1441" spans="1:1" x14ac:dyDescent="0.25">
      <c r="A1441" s="5"/>
    </row>
    <row r="1442" spans="1:1" x14ac:dyDescent="0.25">
      <c r="A1442" s="5"/>
    </row>
    <row r="1443" spans="1:1" x14ac:dyDescent="0.25">
      <c r="A1443" s="5"/>
    </row>
    <row r="1444" spans="1:1" x14ac:dyDescent="0.25">
      <c r="A1444" s="5"/>
    </row>
    <row r="1445" spans="1:1" x14ac:dyDescent="0.25">
      <c r="A1445" s="5"/>
    </row>
    <row r="1446" spans="1:1" x14ac:dyDescent="0.25">
      <c r="A1446" s="5"/>
    </row>
    <row r="1447" spans="1:1" x14ac:dyDescent="0.25">
      <c r="A1447" s="5"/>
    </row>
    <row r="1448" spans="1:1" x14ac:dyDescent="0.25">
      <c r="A1448" s="5"/>
    </row>
    <row r="1449" spans="1:1" x14ac:dyDescent="0.25">
      <c r="A1449" s="5"/>
    </row>
    <row r="1450" spans="1:1" x14ac:dyDescent="0.25">
      <c r="A1450" s="5"/>
    </row>
    <row r="1451" spans="1:1" x14ac:dyDescent="0.25">
      <c r="A1451" s="5"/>
    </row>
    <row r="1452" spans="1:1" x14ac:dyDescent="0.25">
      <c r="A1452" s="5"/>
    </row>
    <row r="1453" spans="1:1" x14ac:dyDescent="0.25">
      <c r="A1453" s="5"/>
    </row>
    <row r="1454" spans="1:1" x14ac:dyDescent="0.25">
      <c r="A1454" s="5"/>
    </row>
    <row r="1455" spans="1:1" x14ac:dyDescent="0.25">
      <c r="A1455" s="5"/>
    </row>
    <row r="1456" spans="1:1" x14ac:dyDescent="0.25">
      <c r="A1456" s="5"/>
    </row>
    <row r="1457" spans="1:1" x14ac:dyDescent="0.25">
      <c r="A1457" s="5"/>
    </row>
    <row r="1458" spans="1:1" x14ac:dyDescent="0.25">
      <c r="A1458" s="5"/>
    </row>
    <row r="1459" spans="1:1" x14ac:dyDescent="0.25">
      <c r="A1459" s="5"/>
    </row>
    <row r="1460" spans="1:1" x14ac:dyDescent="0.25">
      <c r="A1460" s="5"/>
    </row>
    <row r="1461" spans="1:1" x14ac:dyDescent="0.25">
      <c r="A1461" s="5"/>
    </row>
    <row r="1462" spans="1:1" x14ac:dyDescent="0.25">
      <c r="A1462" s="5"/>
    </row>
    <row r="1463" spans="1:1" x14ac:dyDescent="0.25">
      <c r="A1463" s="5"/>
    </row>
    <row r="1464" spans="1:1" x14ac:dyDescent="0.25">
      <c r="A1464" s="5"/>
    </row>
    <row r="1465" spans="1:1" x14ac:dyDescent="0.25">
      <c r="A1465" s="5"/>
    </row>
    <row r="1466" spans="1:1" x14ac:dyDescent="0.25">
      <c r="A1466" s="5"/>
    </row>
    <row r="1467" spans="1:1" x14ac:dyDescent="0.25">
      <c r="A1467" s="5"/>
    </row>
    <row r="1468" spans="1:1" x14ac:dyDescent="0.25">
      <c r="A1468" s="5"/>
    </row>
    <row r="1469" spans="1:1" x14ac:dyDescent="0.25">
      <c r="A1469" s="5"/>
    </row>
    <row r="1470" spans="1:1" x14ac:dyDescent="0.25">
      <c r="A1470" s="5"/>
    </row>
    <row r="1471" spans="1:1" x14ac:dyDescent="0.25">
      <c r="A1471" s="5"/>
    </row>
    <row r="1472" spans="1:1" x14ac:dyDescent="0.25">
      <c r="A1472" s="5"/>
    </row>
    <row r="1473" spans="1:1" x14ac:dyDescent="0.25">
      <c r="A1473" s="5"/>
    </row>
    <row r="1474" spans="1:1" x14ac:dyDescent="0.25">
      <c r="A1474" s="5"/>
    </row>
    <row r="1475" spans="1:1" x14ac:dyDescent="0.25">
      <c r="A1475" s="5"/>
    </row>
    <row r="1476" spans="1:1" x14ac:dyDescent="0.25">
      <c r="A1476" s="5"/>
    </row>
    <row r="1477" spans="1:1" x14ac:dyDescent="0.25">
      <c r="A1477" s="5"/>
    </row>
    <row r="1478" spans="1:1" x14ac:dyDescent="0.25">
      <c r="A1478" s="5"/>
    </row>
    <row r="1479" spans="1:1" x14ac:dyDescent="0.25">
      <c r="A1479" s="5"/>
    </row>
    <row r="1480" spans="1:1" x14ac:dyDescent="0.25">
      <c r="A1480" s="5"/>
    </row>
    <row r="1481" spans="1:1" x14ac:dyDescent="0.25">
      <c r="A1481" s="5"/>
    </row>
    <row r="1482" spans="1:1" x14ac:dyDescent="0.25">
      <c r="A1482" s="5"/>
    </row>
    <row r="1483" spans="1:1" x14ac:dyDescent="0.25">
      <c r="A1483" s="5"/>
    </row>
    <row r="1484" spans="1:1" x14ac:dyDescent="0.25">
      <c r="A1484" s="5"/>
    </row>
    <row r="1485" spans="1:1" x14ac:dyDescent="0.25">
      <c r="A1485" s="5"/>
    </row>
    <row r="1486" spans="1:1" x14ac:dyDescent="0.25">
      <c r="A1486" s="5"/>
    </row>
    <row r="1487" spans="1:1" x14ac:dyDescent="0.25">
      <c r="A1487" s="5"/>
    </row>
    <row r="1488" spans="1:1" x14ac:dyDescent="0.25">
      <c r="A1488" s="5"/>
    </row>
    <row r="1489" spans="1:1" x14ac:dyDescent="0.25">
      <c r="A1489" s="5"/>
    </row>
    <row r="1490" spans="1:1" x14ac:dyDescent="0.25">
      <c r="A1490" s="5"/>
    </row>
    <row r="1491" spans="1:1" x14ac:dyDescent="0.25">
      <c r="A1491" s="5"/>
    </row>
    <row r="1492" spans="1:1" x14ac:dyDescent="0.25">
      <c r="A1492" s="5"/>
    </row>
    <row r="1493" spans="1:1" x14ac:dyDescent="0.25">
      <c r="A1493" s="5"/>
    </row>
    <row r="1494" spans="1:1" x14ac:dyDescent="0.25">
      <c r="A1494" s="5"/>
    </row>
    <row r="1495" spans="1:1" x14ac:dyDescent="0.25">
      <c r="A1495" s="5"/>
    </row>
    <row r="1496" spans="1:1" x14ac:dyDescent="0.25">
      <c r="A1496" s="5"/>
    </row>
    <row r="1497" spans="1:1" x14ac:dyDescent="0.25">
      <c r="A1497" s="5"/>
    </row>
    <row r="1498" spans="1:1" x14ac:dyDescent="0.25">
      <c r="A1498" s="5"/>
    </row>
    <row r="1499" spans="1:1" x14ac:dyDescent="0.25">
      <c r="A1499" s="5"/>
    </row>
    <row r="1500" spans="1:1" x14ac:dyDescent="0.25">
      <c r="A1500" s="5"/>
    </row>
    <row r="1501" spans="1:1" x14ac:dyDescent="0.25">
      <c r="A1501" s="5"/>
    </row>
    <row r="1502" spans="1:1" x14ac:dyDescent="0.25">
      <c r="A1502" s="5"/>
    </row>
    <row r="1503" spans="1:1" x14ac:dyDescent="0.25">
      <c r="A1503" s="5"/>
    </row>
    <row r="1504" spans="1:1" x14ac:dyDescent="0.25">
      <c r="A1504" s="5"/>
    </row>
    <row r="1505" spans="1:1" x14ac:dyDescent="0.25">
      <c r="A1505" s="5"/>
    </row>
    <row r="1506" spans="1:1" x14ac:dyDescent="0.25">
      <c r="A1506" s="5"/>
    </row>
    <row r="1507" spans="1:1" x14ac:dyDescent="0.25">
      <c r="A1507" s="5"/>
    </row>
    <row r="1508" spans="1:1" x14ac:dyDescent="0.25">
      <c r="A1508" s="5"/>
    </row>
    <row r="1509" spans="1:1" x14ac:dyDescent="0.25">
      <c r="A1509" s="5"/>
    </row>
    <row r="1510" spans="1:1" x14ac:dyDescent="0.25">
      <c r="A1510" s="5"/>
    </row>
    <row r="1511" spans="1:1" x14ac:dyDescent="0.25">
      <c r="A1511" s="5"/>
    </row>
    <row r="1512" spans="1:1" x14ac:dyDescent="0.25">
      <c r="A1512" s="5"/>
    </row>
    <row r="1513" spans="1:1" x14ac:dyDescent="0.25">
      <c r="A1513" s="5"/>
    </row>
    <row r="1514" spans="1:1" x14ac:dyDescent="0.25">
      <c r="A1514" s="5"/>
    </row>
    <row r="1515" spans="1:1" x14ac:dyDescent="0.25">
      <c r="A1515" s="5"/>
    </row>
    <row r="1516" spans="1:1" x14ac:dyDescent="0.25">
      <c r="A1516" s="5"/>
    </row>
    <row r="1517" spans="1:1" x14ac:dyDescent="0.25">
      <c r="A1517" s="5"/>
    </row>
    <row r="1518" spans="1:1" x14ac:dyDescent="0.25">
      <c r="A1518" s="5"/>
    </row>
    <row r="1519" spans="1:1" x14ac:dyDescent="0.25">
      <c r="A1519" s="5"/>
    </row>
    <row r="1520" spans="1:1" x14ac:dyDescent="0.25">
      <c r="A1520" s="5"/>
    </row>
    <row r="1521" spans="1:1" x14ac:dyDescent="0.25">
      <c r="A1521" s="5"/>
    </row>
    <row r="1522" spans="1:1" x14ac:dyDescent="0.25">
      <c r="A1522" s="5"/>
    </row>
    <row r="1523" spans="1:1" x14ac:dyDescent="0.25">
      <c r="A1523" s="5"/>
    </row>
    <row r="1524" spans="1:1" x14ac:dyDescent="0.25">
      <c r="A1524" s="5"/>
    </row>
    <row r="1525" spans="1:1" x14ac:dyDescent="0.25">
      <c r="A1525" s="5"/>
    </row>
    <row r="1526" spans="1:1" x14ac:dyDescent="0.25">
      <c r="A1526" s="5"/>
    </row>
    <row r="1527" spans="1:1" x14ac:dyDescent="0.25">
      <c r="A1527" s="5"/>
    </row>
    <row r="1528" spans="1:1" x14ac:dyDescent="0.25">
      <c r="A1528" s="5"/>
    </row>
    <row r="1529" spans="1:1" x14ac:dyDescent="0.25">
      <c r="A1529" s="5"/>
    </row>
    <row r="1530" spans="1:1" x14ac:dyDescent="0.25">
      <c r="A1530" s="5"/>
    </row>
    <row r="1531" spans="1:1" x14ac:dyDescent="0.25">
      <c r="A1531" s="5"/>
    </row>
    <row r="1532" spans="1:1" x14ac:dyDescent="0.25">
      <c r="A1532" s="5"/>
    </row>
    <row r="1533" spans="1:1" x14ac:dyDescent="0.25">
      <c r="A1533" s="5"/>
    </row>
    <row r="1534" spans="1:1" x14ac:dyDescent="0.25">
      <c r="A1534" s="5"/>
    </row>
    <row r="1535" spans="1:1" x14ac:dyDescent="0.25">
      <c r="A1535" s="5"/>
    </row>
    <row r="1536" spans="1:1" x14ac:dyDescent="0.25">
      <c r="A1536" s="5"/>
    </row>
    <row r="1537" spans="1:1" x14ac:dyDescent="0.25">
      <c r="A1537" s="5"/>
    </row>
    <row r="1538" spans="1:1" x14ac:dyDescent="0.25">
      <c r="A1538" s="5"/>
    </row>
    <row r="1539" spans="1:1" x14ac:dyDescent="0.25">
      <c r="A1539" s="5"/>
    </row>
    <row r="1540" spans="1:1" x14ac:dyDescent="0.25">
      <c r="A1540" s="5"/>
    </row>
    <row r="1541" spans="1:1" x14ac:dyDescent="0.25">
      <c r="A1541" s="5"/>
    </row>
    <row r="1542" spans="1:1" x14ac:dyDescent="0.25">
      <c r="A1542" s="5"/>
    </row>
    <row r="1543" spans="1:1" x14ac:dyDescent="0.25">
      <c r="A1543" s="5"/>
    </row>
    <row r="1544" spans="1:1" x14ac:dyDescent="0.25">
      <c r="A1544" s="5"/>
    </row>
    <row r="1545" spans="1:1" x14ac:dyDescent="0.25">
      <c r="A1545" s="5"/>
    </row>
    <row r="1546" spans="1:1" x14ac:dyDescent="0.25">
      <c r="A1546" s="5"/>
    </row>
    <row r="1547" spans="1:1" x14ac:dyDescent="0.25">
      <c r="A1547" s="5"/>
    </row>
    <row r="1548" spans="1:1" x14ac:dyDescent="0.25">
      <c r="A1548" s="5"/>
    </row>
    <row r="1549" spans="1:1" x14ac:dyDescent="0.25">
      <c r="A1549" s="5"/>
    </row>
    <row r="1550" spans="1:1" x14ac:dyDescent="0.25">
      <c r="A1550" s="5"/>
    </row>
    <row r="1551" spans="1:1" x14ac:dyDescent="0.25">
      <c r="A1551" s="5"/>
    </row>
    <row r="1552" spans="1:1" x14ac:dyDescent="0.25">
      <c r="A1552" s="5"/>
    </row>
    <row r="1553" spans="1:1" x14ac:dyDescent="0.25">
      <c r="A1553" s="5"/>
    </row>
    <row r="1554" spans="1:1" x14ac:dyDescent="0.25">
      <c r="A1554" s="5"/>
    </row>
    <row r="1555" spans="1:1" x14ac:dyDescent="0.25">
      <c r="A1555" s="5"/>
    </row>
    <row r="1556" spans="1:1" x14ac:dyDescent="0.25">
      <c r="A1556" s="5"/>
    </row>
    <row r="1557" spans="1:1" x14ac:dyDescent="0.25">
      <c r="A1557" s="5"/>
    </row>
    <row r="1558" spans="1:1" x14ac:dyDescent="0.25">
      <c r="A1558" s="5"/>
    </row>
    <row r="1559" spans="1:1" x14ac:dyDescent="0.25">
      <c r="A1559" s="5"/>
    </row>
    <row r="1560" spans="1:1" x14ac:dyDescent="0.25">
      <c r="A1560" s="5"/>
    </row>
    <row r="1561" spans="1:1" x14ac:dyDescent="0.25">
      <c r="A1561" s="5"/>
    </row>
    <row r="1562" spans="1:1" x14ac:dyDescent="0.25">
      <c r="A1562" s="5"/>
    </row>
    <row r="1563" spans="1:1" x14ac:dyDescent="0.25">
      <c r="A1563" s="5"/>
    </row>
    <row r="1564" spans="1:1" x14ac:dyDescent="0.25">
      <c r="A1564" s="5"/>
    </row>
    <row r="1565" spans="1:1" x14ac:dyDescent="0.25">
      <c r="A1565" s="5"/>
    </row>
    <row r="1566" spans="1:1" x14ac:dyDescent="0.25">
      <c r="A1566" s="5"/>
    </row>
    <row r="1567" spans="1:1" x14ac:dyDescent="0.25">
      <c r="A1567" s="5"/>
    </row>
    <row r="1568" spans="1:1" x14ac:dyDescent="0.25">
      <c r="A1568" s="5"/>
    </row>
    <row r="1569" spans="1:1" x14ac:dyDescent="0.25">
      <c r="A1569" s="5"/>
    </row>
    <row r="1570" spans="1:1" x14ac:dyDescent="0.25">
      <c r="A1570" s="5"/>
    </row>
    <row r="1571" spans="1:1" x14ac:dyDescent="0.25">
      <c r="A1571" s="5"/>
    </row>
    <row r="1572" spans="1:1" x14ac:dyDescent="0.25">
      <c r="A1572" s="5"/>
    </row>
    <row r="1573" spans="1:1" x14ac:dyDescent="0.25">
      <c r="A1573" s="5"/>
    </row>
    <row r="1574" spans="1:1" x14ac:dyDescent="0.25">
      <c r="A1574" s="5"/>
    </row>
    <row r="1575" spans="1:1" x14ac:dyDescent="0.25">
      <c r="A1575" s="5"/>
    </row>
    <row r="1576" spans="1:1" x14ac:dyDescent="0.25">
      <c r="A1576" s="5"/>
    </row>
    <row r="1577" spans="1:1" x14ac:dyDescent="0.25">
      <c r="A1577" s="5"/>
    </row>
    <row r="1578" spans="1:1" x14ac:dyDescent="0.25">
      <c r="A1578" s="5"/>
    </row>
    <row r="1579" spans="1:1" x14ac:dyDescent="0.25">
      <c r="A1579" s="5"/>
    </row>
    <row r="1580" spans="1:1" x14ac:dyDescent="0.25">
      <c r="A1580" s="5"/>
    </row>
    <row r="1581" spans="1:1" x14ac:dyDescent="0.25">
      <c r="A1581" s="5"/>
    </row>
    <row r="1582" spans="1:1" x14ac:dyDescent="0.25">
      <c r="A1582" s="5"/>
    </row>
    <row r="1583" spans="1:1" x14ac:dyDescent="0.25">
      <c r="A1583" s="5"/>
    </row>
    <row r="1584" spans="1:1" x14ac:dyDescent="0.25">
      <c r="A1584" s="5"/>
    </row>
    <row r="1585" spans="1:1" x14ac:dyDescent="0.25">
      <c r="A1585" s="5"/>
    </row>
    <row r="1586" spans="1:1" x14ac:dyDescent="0.25">
      <c r="A1586" s="5"/>
    </row>
    <row r="1587" spans="1:1" x14ac:dyDescent="0.25">
      <c r="A1587" s="5"/>
    </row>
    <row r="1588" spans="1:1" x14ac:dyDescent="0.25">
      <c r="A1588" s="5"/>
    </row>
    <row r="1589" spans="1:1" x14ac:dyDescent="0.25">
      <c r="A1589" s="5"/>
    </row>
    <row r="1590" spans="1:1" x14ac:dyDescent="0.25">
      <c r="A1590" s="5"/>
    </row>
    <row r="1591" spans="1:1" x14ac:dyDescent="0.25">
      <c r="A1591" s="5"/>
    </row>
    <row r="1592" spans="1:1" x14ac:dyDescent="0.25">
      <c r="A1592" s="5"/>
    </row>
    <row r="1593" spans="1:1" x14ac:dyDescent="0.25">
      <c r="A1593" s="5"/>
    </row>
    <row r="1594" spans="1:1" x14ac:dyDescent="0.25">
      <c r="A1594" s="5"/>
    </row>
    <row r="1595" spans="1:1" x14ac:dyDescent="0.25">
      <c r="A1595" s="5"/>
    </row>
    <row r="1596" spans="1:1" x14ac:dyDescent="0.25">
      <c r="A1596" s="5"/>
    </row>
    <row r="1597" spans="1:1" x14ac:dyDescent="0.25">
      <c r="A1597" s="5"/>
    </row>
    <row r="1598" spans="1:1" x14ac:dyDescent="0.25">
      <c r="A1598" s="5"/>
    </row>
    <row r="1599" spans="1:1" x14ac:dyDescent="0.25">
      <c r="A1599" s="5"/>
    </row>
    <row r="1600" spans="1:1" x14ac:dyDescent="0.25">
      <c r="A1600" s="5"/>
    </row>
    <row r="1601" spans="1:1" x14ac:dyDescent="0.25">
      <c r="A1601" s="5"/>
    </row>
    <row r="1602" spans="1:1" x14ac:dyDescent="0.25">
      <c r="A1602" s="5"/>
    </row>
    <row r="1603" spans="1:1" x14ac:dyDescent="0.25">
      <c r="A1603" s="5"/>
    </row>
    <row r="1604" spans="1:1" x14ac:dyDescent="0.25">
      <c r="A1604" s="5"/>
    </row>
    <row r="1605" spans="1:1" x14ac:dyDescent="0.25">
      <c r="A1605" s="5"/>
    </row>
    <row r="1606" spans="1:1" x14ac:dyDescent="0.25">
      <c r="A1606" s="5"/>
    </row>
    <row r="1607" spans="1:1" x14ac:dyDescent="0.25">
      <c r="A1607" s="5"/>
    </row>
    <row r="1608" spans="1:1" x14ac:dyDescent="0.25">
      <c r="A1608" s="5"/>
    </row>
    <row r="1609" spans="1:1" x14ac:dyDescent="0.25">
      <c r="A1609" s="5"/>
    </row>
    <row r="1610" spans="1:1" x14ac:dyDescent="0.25">
      <c r="A1610" s="5"/>
    </row>
    <row r="1611" spans="1:1" x14ac:dyDescent="0.25">
      <c r="A1611" s="5"/>
    </row>
    <row r="1612" spans="1:1" x14ac:dyDescent="0.25">
      <c r="A1612" s="5"/>
    </row>
    <row r="1613" spans="1:1" x14ac:dyDescent="0.25">
      <c r="A1613" s="5"/>
    </row>
    <row r="1614" spans="1:1" x14ac:dyDescent="0.25">
      <c r="A1614" s="5"/>
    </row>
    <row r="1615" spans="1:1" x14ac:dyDescent="0.25">
      <c r="A1615" s="5"/>
    </row>
    <row r="1616" spans="1:1" x14ac:dyDescent="0.25">
      <c r="A1616" s="5"/>
    </row>
    <row r="1617" spans="1:1" x14ac:dyDescent="0.25">
      <c r="A1617" s="5"/>
    </row>
    <row r="1618" spans="1:1" x14ac:dyDescent="0.25">
      <c r="A1618" s="5"/>
    </row>
    <row r="1619" spans="1:1" x14ac:dyDescent="0.25">
      <c r="A1619" s="5"/>
    </row>
    <row r="1620" spans="1:1" x14ac:dyDescent="0.25">
      <c r="A1620" s="5"/>
    </row>
    <row r="1621" spans="1:1" x14ac:dyDescent="0.25">
      <c r="A1621" s="5"/>
    </row>
    <row r="1622" spans="1:1" x14ac:dyDescent="0.25">
      <c r="A1622" s="5"/>
    </row>
    <row r="1623" spans="1:1" x14ac:dyDescent="0.25">
      <c r="A1623" s="5"/>
    </row>
    <row r="1624" spans="1:1" x14ac:dyDescent="0.25">
      <c r="A1624" s="5"/>
    </row>
    <row r="1625" spans="1:1" x14ac:dyDescent="0.25">
      <c r="A1625" s="5"/>
    </row>
    <row r="1626" spans="1:1" x14ac:dyDescent="0.25">
      <c r="A1626" s="5"/>
    </row>
    <row r="1627" spans="1:1" x14ac:dyDescent="0.25">
      <c r="A1627" s="5"/>
    </row>
    <row r="1628" spans="1:1" x14ac:dyDescent="0.25">
      <c r="A1628" s="5"/>
    </row>
    <row r="1629" spans="1:1" x14ac:dyDescent="0.25">
      <c r="A1629" s="5"/>
    </row>
    <row r="1630" spans="1:1" x14ac:dyDescent="0.25">
      <c r="A1630" s="5"/>
    </row>
    <row r="1631" spans="1:1" x14ac:dyDescent="0.25">
      <c r="A1631" s="5"/>
    </row>
    <row r="1632" spans="1:1" x14ac:dyDescent="0.25">
      <c r="A1632" s="5"/>
    </row>
    <row r="1633" spans="1:1" x14ac:dyDescent="0.25">
      <c r="A1633" s="5"/>
    </row>
    <row r="1634" spans="1:1" x14ac:dyDescent="0.25">
      <c r="A1634" s="5"/>
    </row>
    <row r="1635" spans="1:1" x14ac:dyDescent="0.25">
      <c r="A1635" s="5"/>
    </row>
    <row r="1636" spans="1:1" x14ac:dyDescent="0.25">
      <c r="A1636" s="5"/>
    </row>
    <row r="1637" spans="1:1" x14ac:dyDescent="0.25">
      <c r="A1637" s="5"/>
    </row>
    <row r="1638" spans="1:1" x14ac:dyDescent="0.25">
      <c r="A1638" s="5"/>
    </row>
    <row r="1639" spans="1:1" x14ac:dyDescent="0.25">
      <c r="A1639" s="5"/>
    </row>
    <row r="1640" spans="1:1" x14ac:dyDescent="0.25">
      <c r="A1640" s="5"/>
    </row>
    <row r="1641" spans="1:1" x14ac:dyDescent="0.25">
      <c r="A1641" s="5"/>
    </row>
    <row r="1642" spans="1:1" x14ac:dyDescent="0.25">
      <c r="A1642" s="5"/>
    </row>
    <row r="1643" spans="1:1" x14ac:dyDescent="0.25">
      <c r="A1643" s="5"/>
    </row>
    <row r="1644" spans="1:1" x14ac:dyDescent="0.25">
      <c r="A1644" s="5"/>
    </row>
    <row r="1645" spans="1:1" x14ac:dyDescent="0.25">
      <c r="A1645" s="5"/>
    </row>
    <row r="1646" spans="1:1" x14ac:dyDescent="0.25">
      <c r="A1646" s="5"/>
    </row>
    <row r="1647" spans="1:1" x14ac:dyDescent="0.25">
      <c r="A1647" s="5"/>
    </row>
    <row r="1648" spans="1:1" x14ac:dyDescent="0.25">
      <c r="A1648" s="5"/>
    </row>
    <row r="1649" spans="1:1" x14ac:dyDescent="0.25">
      <c r="A1649" s="5"/>
    </row>
    <row r="1650" spans="1:1" x14ac:dyDescent="0.25">
      <c r="A1650" s="5"/>
    </row>
    <row r="1651" spans="1:1" x14ac:dyDescent="0.25">
      <c r="A1651" s="5"/>
    </row>
    <row r="1652" spans="1:1" x14ac:dyDescent="0.25">
      <c r="A1652" s="5"/>
    </row>
    <row r="1653" spans="1:1" x14ac:dyDescent="0.25">
      <c r="A1653" s="5"/>
    </row>
    <row r="1654" spans="1:1" x14ac:dyDescent="0.25">
      <c r="A1654" s="5"/>
    </row>
    <row r="1655" spans="1:1" x14ac:dyDescent="0.25">
      <c r="A1655" s="5"/>
    </row>
    <row r="1656" spans="1:1" x14ac:dyDescent="0.25">
      <c r="A1656" s="5"/>
    </row>
    <row r="1657" spans="1:1" x14ac:dyDescent="0.25">
      <c r="A1657" s="5"/>
    </row>
    <row r="1658" spans="1:1" x14ac:dyDescent="0.25">
      <c r="A1658" s="5"/>
    </row>
    <row r="1659" spans="1:1" x14ac:dyDescent="0.25">
      <c r="A1659" s="5"/>
    </row>
    <row r="1660" spans="1:1" x14ac:dyDescent="0.25">
      <c r="A1660" s="5"/>
    </row>
    <row r="1661" spans="1:1" x14ac:dyDescent="0.25">
      <c r="A1661" s="5"/>
    </row>
    <row r="1662" spans="1:1" x14ac:dyDescent="0.25">
      <c r="A1662" s="5"/>
    </row>
    <row r="1663" spans="1:1" x14ac:dyDescent="0.25">
      <c r="A1663" s="5"/>
    </row>
    <row r="1664" spans="1:1" x14ac:dyDescent="0.25">
      <c r="A1664" s="5"/>
    </row>
    <row r="1665" spans="1:1" x14ac:dyDescent="0.25">
      <c r="A1665" s="5"/>
    </row>
    <row r="1666" spans="1:1" x14ac:dyDescent="0.25">
      <c r="A1666" s="5"/>
    </row>
    <row r="1667" spans="1:1" x14ac:dyDescent="0.25">
      <c r="A1667" s="5"/>
    </row>
    <row r="1668" spans="1:1" x14ac:dyDescent="0.25">
      <c r="A1668" s="5"/>
    </row>
    <row r="1669" spans="1:1" x14ac:dyDescent="0.25">
      <c r="A1669" s="5"/>
    </row>
    <row r="1670" spans="1:1" x14ac:dyDescent="0.25">
      <c r="A1670" s="5"/>
    </row>
    <row r="1671" spans="1:1" x14ac:dyDescent="0.25">
      <c r="A1671" s="5"/>
    </row>
    <row r="1672" spans="1:1" x14ac:dyDescent="0.25">
      <c r="A1672" s="5"/>
    </row>
    <row r="1673" spans="1:1" x14ac:dyDescent="0.25">
      <c r="A1673" s="5"/>
    </row>
    <row r="1674" spans="1:1" x14ac:dyDescent="0.25">
      <c r="A1674" s="5"/>
    </row>
    <row r="1675" spans="1:1" x14ac:dyDescent="0.25">
      <c r="A1675" s="5"/>
    </row>
    <row r="1676" spans="1:1" x14ac:dyDescent="0.25">
      <c r="A1676" s="5"/>
    </row>
    <row r="1677" spans="1:1" x14ac:dyDescent="0.25">
      <c r="A1677" s="5"/>
    </row>
    <row r="1678" spans="1:1" x14ac:dyDescent="0.25">
      <c r="A1678" s="5"/>
    </row>
    <row r="1679" spans="1:1" x14ac:dyDescent="0.25">
      <c r="A1679" s="5"/>
    </row>
    <row r="1680" spans="1:1" x14ac:dyDescent="0.25">
      <c r="A1680" s="5"/>
    </row>
    <row r="1681" spans="1:1" x14ac:dyDescent="0.25">
      <c r="A1681" s="5"/>
    </row>
    <row r="1682" spans="1:1" x14ac:dyDescent="0.25">
      <c r="A1682" s="5"/>
    </row>
    <row r="1683" spans="1:1" x14ac:dyDescent="0.25">
      <c r="A1683" s="5"/>
    </row>
    <row r="1684" spans="1:1" x14ac:dyDescent="0.25">
      <c r="A1684" s="5"/>
    </row>
    <row r="1685" spans="1:1" x14ac:dyDescent="0.25">
      <c r="A1685" s="5"/>
    </row>
    <row r="1686" spans="1:1" x14ac:dyDescent="0.25">
      <c r="A1686" s="5"/>
    </row>
    <row r="1687" spans="1:1" x14ac:dyDescent="0.25">
      <c r="A1687" s="5"/>
    </row>
    <row r="1688" spans="1:1" x14ac:dyDescent="0.25">
      <c r="A1688" s="5"/>
    </row>
    <row r="1689" spans="1:1" x14ac:dyDescent="0.25">
      <c r="A1689" s="5"/>
    </row>
    <row r="1690" spans="1:1" x14ac:dyDescent="0.25">
      <c r="A1690" s="5"/>
    </row>
    <row r="1691" spans="1:1" x14ac:dyDescent="0.25">
      <c r="A1691" s="5"/>
    </row>
    <row r="1692" spans="1:1" x14ac:dyDescent="0.25">
      <c r="A1692" s="5"/>
    </row>
    <row r="1693" spans="1:1" x14ac:dyDescent="0.25">
      <c r="A1693" s="5"/>
    </row>
    <row r="1694" spans="1:1" x14ac:dyDescent="0.25">
      <c r="A1694" s="5"/>
    </row>
    <row r="1695" spans="1:1" x14ac:dyDescent="0.25">
      <c r="A1695" s="5"/>
    </row>
    <row r="1696" spans="1:1" x14ac:dyDescent="0.25">
      <c r="A1696" s="5"/>
    </row>
    <row r="1697" spans="1:1" x14ac:dyDescent="0.25">
      <c r="A1697" s="5"/>
    </row>
    <row r="1698" spans="1:1" x14ac:dyDescent="0.25">
      <c r="A1698" s="5"/>
    </row>
    <row r="1699" spans="1:1" x14ac:dyDescent="0.25">
      <c r="A1699" s="5"/>
    </row>
    <row r="1700" spans="1:1" x14ac:dyDescent="0.25">
      <c r="A1700" s="5"/>
    </row>
    <row r="1701" spans="1:1" x14ac:dyDescent="0.25">
      <c r="A1701" s="5"/>
    </row>
    <row r="1702" spans="1:1" x14ac:dyDescent="0.25">
      <c r="A1702" s="5"/>
    </row>
    <row r="1703" spans="1:1" x14ac:dyDescent="0.25">
      <c r="A1703" s="5"/>
    </row>
    <row r="1704" spans="1:1" x14ac:dyDescent="0.25">
      <c r="A1704" s="5"/>
    </row>
    <row r="1705" spans="1:1" x14ac:dyDescent="0.25">
      <c r="A1705" s="5"/>
    </row>
    <row r="1706" spans="1:1" x14ac:dyDescent="0.25">
      <c r="A1706" s="5"/>
    </row>
    <row r="1707" spans="1:1" x14ac:dyDescent="0.25">
      <c r="A1707" s="5"/>
    </row>
    <row r="1708" spans="1:1" x14ac:dyDescent="0.25">
      <c r="A1708" s="5"/>
    </row>
    <row r="1709" spans="1:1" x14ac:dyDescent="0.25">
      <c r="A1709" s="5"/>
    </row>
    <row r="1710" spans="1:1" x14ac:dyDescent="0.25">
      <c r="A1710" s="5"/>
    </row>
    <row r="1711" spans="1:1" x14ac:dyDescent="0.25">
      <c r="A1711" s="5"/>
    </row>
    <row r="1712" spans="1:1" x14ac:dyDescent="0.25">
      <c r="A1712" s="5"/>
    </row>
    <row r="1713" spans="1:1" x14ac:dyDescent="0.25">
      <c r="A1713" s="5"/>
    </row>
    <row r="1714" spans="1:1" x14ac:dyDescent="0.25">
      <c r="A1714" s="5"/>
    </row>
    <row r="1715" spans="1:1" x14ac:dyDescent="0.25">
      <c r="A1715" s="5"/>
    </row>
    <row r="1716" spans="1:1" x14ac:dyDescent="0.25">
      <c r="A1716" s="5"/>
    </row>
    <row r="1717" spans="1:1" x14ac:dyDescent="0.25">
      <c r="A1717" s="5"/>
    </row>
    <row r="1718" spans="1:1" x14ac:dyDescent="0.25">
      <c r="A1718" s="5"/>
    </row>
    <row r="1719" spans="1:1" x14ac:dyDescent="0.25">
      <c r="A1719" s="5"/>
    </row>
    <row r="1720" spans="1:1" x14ac:dyDescent="0.25">
      <c r="A1720" s="5"/>
    </row>
    <row r="1721" spans="1:1" x14ac:dyDescent="0.25">
      <c r="A1721" s="5"/>
    </row>
    <row r="1722" spans="1:1" x14ac:dyDescent="0.25">
      <c r="A1722" s="5"/>
    </row>
    <row r="1723" spans="1:1" x14ac:dyDescent="0.25">
      <c r="A1723" s="5"/>
    </row>
    <row r="1724" spans="1:1" x14ac:dyDescent="0.25">
      <c r="A1724" s="5"/>
    </row>
    <row r="1725" spans="1:1" x14ac:dyDescent="0.25">
      <c r="A1725" s="5"/>
    </row>
    <row r="1726" spans="1:1" x14ac:dyDescent="0.25">
      <c r="A1726" s="5"/>
    </row>
    <row r="1727" spans="1:1" x14ac:dyDescent="0.25">
      <c r="A1727" s="5"/>
    </row>
    <row r="1728" spans="1:1" x14ac:dyDescent="0.25">
      <c r="A1728" s="5"/>
    </row>
    <row r="1729" spans="1:1" x14ac:dyDescent="0.25">
      <c r="A1729" s="5"/>
    </row>
    <row r="1730" spans="1:1" x14ac:dyDescent="0.25">
      <c r="A1730" s="5"/>
    </row>
    <row r="1731" spans="1:1" x14ac:dyDescent="0.25">
      <c r="A1731" s="5"/>
    </row>
    <row r="1732" spans="1:1" x14ac:dyDescent="0.25">
      <c r="A1732" s="5"/>
    </row>
    <row r="1733" spans="1:1" x14ac:dyDescent="0.25">
      <c r="A1733" s="5"/>
    </row>
    <row r="1734" spans="1:1" x14ac:dyDescent="0.25">
      <c r="A1734" s="5"/>
    </row>
    <row r="1735" spans="1:1" x14ac:dyDescent="0.25">
      <c r="A1735" s="5"/>
    </row>
    <row r="1736" spans="1:1" x14ac:dyDescent="0.25">
      <c r="A1736" s="5"/>
    </row>
    <row r="1737" spans="1:1" x14ac:dyDescent="0.25">
      <c r="A1737" s="5"/>
    </row>
    <row r="1738" spans="1:1" x14ac:dyDescent="0.25">
      <c r="A1738" s="5"/>
    </row>
    <row r="1739" spans="1:1" x14ac:dyDescent="0.25">
      <c r="A1739" s="5"/>
    </row>
    <row r="1740" spans="1:1" x14ac:dyDescent="0.25">
      <c r="A1740" s="5"/>
    </row>
    <row r="1741" spans="1:1" x14ac:dyDescent="0.25">
      <c r="A1741" s="5"/>
    </row>
    <row r="1742" spans="1:1" x14ac:dyDescent="0.25">
      <c r="A1742" s="5"/>
    </row>
    <row r="1743" spans="1:1" x14ac:dyDescent="0.25">
      <c r="A1743" s="5"/>
    </row>
    <row r="1744" spans="1:1" x14ac:dyDescent="0.25">
      <c r="A1744" s="5"/>
    </row>
    <row r="1745" spans="1:1" x14ac:dyDescent="0.25">
      <c r="A1745" s="5"/>
    </row>
    <row r="1746" spans="1:1" x14ac:dyDescent="0.25">
      <c r="A1746" s="5"/>
    </row>
    <row r="1747" spans="1:1" x14ac:dyDescent="0.25">
      <c r="A1747" s="5"/>
    </row>
    <row r="1748" spans="1:1" x14ac:dyDescent="0.25">
      <c r="A1748" s="5"/>
    </row>
    <row r="1749" spans="1:1" x14ac:dyDescent="0.25">
      <c r="A1749" s="5"/>
    </row>
    <row r="1750" spans="1:1" x14ac:dyDescent="0.25">
      <c r="A1750" s="5"/>
    </row>
    <row r="1751" spans="1:1" x14ac:dyDescent="0.25">
      <c r="A1751" s="5"/>
    </row>
    <row r="1752" spans="1:1" x14ac:dyDescent="0.25">
      <c r="A1752" s="5"/>
    </row>
    <row r="1753" spans="1:1" x14ac:dyDescent="0.25">
      <c r="A1753" s="5"/>
    </row>
    <row r="1754" spans="1:1" x14ac:dyDescent="0.25">
      <c r="A1754" s="5"/>
    </row>
    <row r="1755" spans="1:1" x14ac:dyDescent="0.25">
      <c r="A1755" s="5"/>
    </row>
    <row r="1756" spans="1:1" x14ac:dyDescent="0.25">
      <c r="A1756" s="5"/>
    </row>
    <row r="1757" spans="1:1" x14ac:dyDescent="0.25">
      <c r="A1757" s="5"/>
    </row>
    <row r="1758" spans="1:1" x14ac:dyDescent="0.25">
      <c r="A1758" s="5"/>
    </row>
    <row r="1759" spans="1:1" x14ac:dyDescent="0.25">
      <c r="A1759" s="5"/>
    </row>
    <row r="1760" spans="1:1" x14ac:dyDescent="0.25">
      <c r="A1760" s="5"/>
    </row>
    <row r="1761" spans="1:1" x14ac:dyDescent="0.25">
      <c r="A1761" s="5"/>
    </row>
    <row r="1762" spans="1:1" x14ac:dyDescent="0.25">
      <c r="A1762" s="5"/>
    </row>
    <row r="1763" spans="1:1" x14ac:dyDescent="0.25">
      <c r="A1763" s="5"/>
    </row>
    <row r="1764" spans="1:1" x14ac:dyDescent="0.25">
      <c r="A1764" s="5"/>
    </row>
    <row r="1765" spans="1:1" x14ac:dyDescent="0.25">
      <c r="A1765" s="5"/>
    </row>
    <row r="1766" spans="1:1" x14ac:dyDescent="0.25">
      <c r="A1766" s="5"/>
    </row>
    <row r="1767" spans="1:1" x14ac:dyDescent="0.25">
      <c r="A1767" s="5"/>
    </row>
    <row r="1768" spans="1:1" x14ac:dyDescent="0.25">
      <c r="A1768" s="5"/>
    </row>
    <row r="1769" spans="1:1" x14ac:dyDescent="0.25">
      <c r="A1769" s="5"/>
    </row>
    <row r="1770" spans="1:1" x14ac:dyDescent="0.25">
      <c r="A1770" s="5"/>
    </row>
    <row r="1771" spans="1:1" x14ac:dyDescent="0.25">
      <c r="A1771" s="5"/>
    </row>
    <row r="1772" spans="1:1" x14ac:dyDescent="0.25">
      <c r="A1772" s="5"/>
    </row>
    <row r="1773" spans="1:1" x14ac:dyDescent="0.25">
      <c r="A1773" s="5"/>
    </row>
    <row r="1774" spans="1:1" x14ac:dyDescent="0.25">
      <c r="A1774" s="5"/>
    </row>
    <row r="1775" spans="1:1" x14ac:dyDescent="0.25">
      <c r="A1775" s="5"/>
    </row>
    <row r="1776" spans="1:1" x14ac:dyDescent="0.25">
      <c r="A1776" s="5"/>
    </row>
    <row r="1777" spans="1:1" x14ac:dyDescent="0.25">
      <c r="A1777" s="5"/>
    </row>
    <row r="1778" spans="1:1" x14ac:dyDescent="0.25">
      <c r="A1778" s="5"/>
    </row>
    <row r="1779" spans="1:1" x14ac:dyDescent="0.25">
      <c r="A1779" s="5"/>
    </row>
    <row r="1780" spans="1:1" x14ac:dyDescent="0.25">
      <c r="A1780" s="5"/>
    </row>
    <row r="1781" spans="1:1" x14ac:dyDescent="0.25">
      <c r="A1781" s="5"/>
    </row>
    <row r="1782" spans="1:1" x14ac:dyDescent="0.25">
      <c r="A1782" s="5"/>
    </row>
    <row r="1783" spans="1:1" x14ac:dyDescent="0.25">
      <c r="A1783" s="5"/>
    </row>
    <row r="1784" spans="1:1" x14ac:dyDescent="0.25">
      <c r="A1784" s="5"/>
    </row>
    <row r="1785" spans="1:1" x14ac:dyDescent="0.25">
      <c r="A1785" s="5"/>
    </row>
    <row r="1786" spans="1:1" x14ac:dyDescent="0.25">
      <c r="A1786" s="5"/>
    </row>
    <row r="1787" spans="1:1" x14ac:dyDescent="0.25">
      <c r="A1787" s="5"/>
    </row>
    <row r="1788" spans="1:1" x14ac:dyDescent="0.25">
      <c r="A1788" s="5"/>
    </row>
    <row r="1789" spans="1:1" x14ac:dyDescent="0.25">
      <c r="A1789" s="5"/>
    </row>
    <row r="1790" spans="1:1" x14ac:dyDescent="0.25">
      <c r="A1790" s="5"/>
    </row>
    <row r="1791" spans="1:1" x14ac:dyDescent="0.25">
      <c r="A1791" s="5"/>
    </row>
    <row r="1792" spans="1:1" x14ac:dyDescent="0.25">
      <c r="A1792" s="5"/>
    </row>
    <row r="1793" spans="1:1" x14ac:dyDescent="0.25">
      <c r="A1793" s="5"/>
    </row>
    <row r="1794" spans="1:1" x14ac:dyDescent="0.25">
      <c r="A1794" s="5"/>
    </row>
    <row r="1795" spans="1:1" x14ac:dyDescent="0.25">
      <c r="A1795" s="5"/>
    </row>
    <row r="1796" spans="1:1" x14ac:dyDescent="0.25">
      <c r="A1796" s="5"/>
    </row>
    <row r="1797" spans="1:1" x14ac:dyDescent="0.25">
      <c r="A1797" s="5"/>
    </row>
    <row r="1798" spans="1:1" x14ac:dyDescent="0.25">
      <c r="A1798" s="5"/>
    </row>
    <row r="1799" spans="1:1" x14ac:dyDescent="0.25">
      <c r="A1799" s="5"/>
    </row>
    <row r="1800" spans="1:1" x14ac:dyDescent="0.25">
      <c r="A1800" s="5"/>
    </row>
    <row r="1801" spans="1:1" x14ac:dyDescent="0.25">
      <c r="A1801" s="5"/>
    </row>
    <row r="1802" spans="1:1" x14ac:dyDescent="0.25">
      <c r="A1802" s="5"/>
    </row>
    <row r="1803" spans="1:1" x14ac:dyDescent="0.25">
      <c r="A1803" s="5"/>
    </row>
    <row r="1804" spans="1:1" x14ac:dyDescent="0.25">
      <c r="A1804" s="5"/>
    </row>
    <row r="1805" spans="1:1" x14ac:dyDescent="0.25">
      <c r="A1805" s="5"/>
    </row>
    <row r="1806" spans="1:1" x14ac:dyDescent="0.25">
      <c r="A1806" s="5"/>
    </row>
    <row r="1807" spans="1:1" x14ac:dyDescent="0.25">
      <c r="A1807" s="5"/>
    </row>
    <row r="1808" spans="1:1" x14ac:dyDescent="0.25">
      <c r="A1808" s="5"/>
    </row>
    <row r="1809" spans="1:1" x14ac:dyDescent="0.25">
      <c r="A1809" s="5"/>
    </row>
    <row r="1810" spans="1:1" x14ac:dyDescent="0.25">
      <c r="A1810" s="5"/>
    </row>
    <row r="1811" spans="1:1" x14ac:dyDescent="0.25">
      <c r="A1811" s="5"/>
    </row>
    <row r="1812" spans="1:1" x14ac:dyDescent="0.25">
      <c r="A1812" s="5"/>
    </row>
    <row r="1813" spans="1:1" x14ac:dyDescent="0.25">
      <c r="A1813" s="5"/>
    </row>
    <row r="1814" spans="1:1" x14ac:dyDescent="0.25">
      <c r="A1814" s="5"/>
    </row>
    <row r="1815" spans="1:1" x14ac:dyDescent="0.25">
      <c r="A1815" s="5"/>
    </row>
    <row r="1816" spans="1:1" x14ac:dyDescent="0.25">
      <c r="A1816" s="5"/>
    </row>
    <row r="1817" spans="1:1" x14ac:dyDescent="0.25">
      <c r="A1817" s="5"/>
    </row>
    <row r="1818" spans="1:1" x14ac:dyDescent="0.25">
      <c r="A1818" s="5"/>
    </row>
    <row r="1819" spans="1:1" x14ac:dyDescent="0.25">
      <c r="A1819" s="5"/>
    </row>
    <row r="1820" spans="1:1" x14ac:dyDescent="0.25">
      <c r="A1820" s="5"/>
    </row>
    <row r="1821" spans="1:1" x14ac:dyDescent="0.25">
      <c r="A1821" s="5"/>
    </row>
    <row r="1822" spans="1:1" x14ac:dyDescent="0.25">
      <c r="A1822" s="5"/>
    </row>
    <row r="1823" spans="1:1" x14ac:dyDescent="0.25">
      <c r="A1823" s="5"/>
    </row>
    <row r="1824" spans="1:1" x14ac:dyDescent="0.25">
      <c r="A1824" s="5"/>
    </row>
    <row r="1825" spans="1:1" x14ac:dyDescent="0.25">
      <c r="A1825" s="5"/>
    </row>
    <row r="1826" spans="1:1" x14ac:dyDescent="0.25">
      <c r="A1826" s="5"/>
    </row>
    <row r="1827" spans="1:1" x14ac:dyDescent="0.25">
      <c r="A1827" s="5"/>
    </row>
    <row r="1828" spans="1:1" x14ac:dyDescent="0.25">
      <c r="A1828" s="5"/>
    </row>
    <row r="1829" spans="1:1" x14ac:dyDescent="0.25">
      <c r="A1829" s="5"/>
    </row>
    <row r="1830" spans="1:1" x14ac:dyDescent="0.25">
      <c r="A1830" s="5"/>
    </row>
    <row r="1831" spans="1:1" x14ac:dyDescent="0.25">
      <c r="A1831" s="5"/>
    </row>
    <row r="1832" spans="1:1" x14ac:dyDescent="0.25">
      <c r="A1832" s="5"/>
    </row>
    <row r="1833" spans="1:1" x14ac:dyDescent="0.25">
      <c r="A1833" s="5"/>
    </row>
    <row r="1834" spans="1:1" x14ac:dyDescent="0.25">
      <c r="A1834" s="5"/>
    </row>
    <row r="1835" spans="1:1" x14ac:dyDescent="0.25">
      <c r="A1835" s="5"/>
    </row>
    <row r="1836" spans="1:1" x14ac:dyDescent="0.25">
      <c r="A1836" s="5"/>
    </row>
    <row r="1837" spans="1:1" x14ac:dyDescent="0.25">
      <c r="A1837" s="5"/>
    </row>
    <row r="1838" spans="1:1" x14ac:dyDescent="0.25">
      <c r="A1838" s="5"/>
    </row>
    <row r="1839" spans="1:1" x14ac:dyDescent="0.25">
      <c r="A1839" s="5"/>
    </row>
    <row r="1840" spans="1:1" x14ac:dyDescent="0.25">
      <c r="A1840" s="5"/>
    </row>
    <row r="1841" spans="1:1" x14ac:dyDescent="0.25">
      <c r="A1841" s="5"/>
    </row>
    <row r="1842" spans="1:1" x14ac:dyDescent="0.25">
      <c r="A1842" s="5"/>
    </row>
    <row r="1843" spans="1:1" x14ac:dyDescent="0.25">
      <c r="A1843" s="5"/>
    </row>
    <row r="1844" spans="1:1" x14ac:dyDescent="0.25">
      <c r="A1844" s="5"/>
    </row>
    <row r="1845" spans="1:1" x14ac:dyDescent="0.25">
      <c r="A1845" s="5"/>
    </row>
    <row r="1846" spans="1:1" x14ac:dyDescent="0.25">
      <c r="A1846" s="5"/>
    </row>
    <row r="1847" spans="1:1" x14ac:dyDescent="0.25">
      <c r="A1847" s="5"/>
    </row>
    <row r="1848" spans="1:1" x14ac:dyDescent="0.25">
      <c r="A1848" s="5"/>
    </row>
    <row r="1849" spans="1:1" x14ac:dyDescent="0.25">
      <c r="A1849" s="5"/>
    </row>
    <row r="1850" spans="1:1" x14ac:dyDescent="0.25">
      <c r="A1850" s="5"/>
    </row>
    <row r="1851" spans="1:1" x14ac:dyDescent="0.25">
      <c r="A1851" s="5"/>
    </row>
    <row r="1852" spans="1:1" x14ac:dyDescent="0.25">
      <c r="A1852" s="5"/>
    </row>
    <row r="1853" spans="1:1" x14ac:dyDescent="0.25">
      <c r="A1853" s="5"/>
    </row>
    <row r="1854" spans="1:1" x14ac:dyDescent="0.25">
      <c r="A1854" s="5"/>
    </row>
    <row r="1855" spans="1:1" x14ac:dyDescent="0.25">
      <c r="A1855" s="5"/>
    </row>
    <row r="1856" spans="1:1" x14ac:dyDescent="0.25">
      <c r="A1856" s="5"/>
    </row>
    <row r="1857" spans="1:1" x14ac:dyDescent="0.25">
      <c r="A1857" s="5"/>
    </row>
    <row r="1858" spans="1:1" x14ac:dyDescent="0.25">
      <c r="A1858" s="5"/>
    </row>
    <row r="1859" spans="1:1" x14ac:dyDescent="0.25">
      <c r="A1859" s="5"/>
    </row>
    <row r="1860" spans="1:1" x14ac:dyDescent="0.25">
      <c r="A1860" s="5"/>
    </row>
    <row r="1861" spans="1:1" x14ac:dyDescent="0.25">
      <c r="A1861" s="5"/>
    </row>
    <row r="1862" spans="1:1" x14ac:dyDescent="0.25">
      <c r="A1862" s="5"/>
    </row>
    <row r="1863" spans="1:1" x14ac:dyDescent="0.25">
      <c r="A1863" s="5"/>
    </row>
    <row r="1864" spans="1:1" x14ac:dyDescent="0.25">
      <c r="A1864" s="5"/>
    </row>
    <row r="1865" spans="1:1" x14ac:dyDescent="0.25">
      <c r="A1865" s="5"/>
    </row>
    <row r="1866" spans="1:1" x14ac:dyDescent="0.25">
      <c r="A1866" s="5"/>
    </row>
    <row r="1867" spans="1:1" x14ac:dyDescent="0.25">
      <c r="A1867" s="5"/>
    </row>
    <row r="1868" spans="1:1" x14ac:dyDescent="0.25">
      <c r="A1868" s="5"/>
    </row>
    <row r="1869" spans="1:1" x14ac:dyDescent="0.25">
      <c r="A1869" s="5"/>
    </row>
    <row r="1870" spans="1:1" x14ac:dyDescent="0.25">
      <c r="A1870" s="5"/>
    </row>
    <row r="1871" spans="1:1" x14ac:dyDescent="0.25">
      <c r="A1871" s="5"/>
    </row>
    <row r="1872" spans="1:1" x14ac:dyDescent="0.25">
      <c r="A1872" s="5"/>
    </row>
    <row r="1873" spans="1:1" x14ac:dyDescent="0.25">
      <c r="A1873" s="5"/>
    </row>
    <row r="1874" spans="1:1" x14ac:dyDescent="0.25">
      <c r="A1874" s="5"/>
    </row>
    <row r="1875" spans="1:1" x14ac:dyDescent="0.25">
      <c r="A1875" s="5"/>
    </row>
    <row r="1876" spans="1:1" x14ac:dyDescent="0.25">
      <c r="A1876" s="5"/>
    </row>
    <row r="1877" spans="1:1" x14ac:dyDescent="0.25">
      <c r="A1877" s="5"/>
    </row>
    <row r="1878" spans="1:1" x14ac:dyDescent="0.25">
      <c r="A1878" s="5"/>
    </row>
    <row r="1879" spans="1:1" x14ac:dyDescent="0.25">
      <c r="A1879" s="5"/>
    </row>
    <row r="1880" spans="1:1" x14ac:dyDescent="0.25">
      <c r="A1880" s="5"/>
    </row>
    <row r="1881" spans="1:1" x14ac:dyDescent="0.25">
      <c r="A1881" s="5"/>
    </row>
    <row r="1882" spans="1:1" x14ac:dyDescent="0.25">
      <c r="A1882" s="5"/>
    </row>
    <row r="1883" spans="1:1" x14ac:dyDescent="0.25">
      <c r="A1883" s="5"/>
    </row>
    <row r="1884" spans="1:1" x14ac:dyDescent="0.25">
      <c r="A1884" s="5"/>
    </row>
    <row r="1885" spans="1:1" x14ac:dyDescent="0.25">
      <c r="A1885" s="5"/>
    </row>
    <row r="1886" spans="1:1" x14ac:dyDescent="0.25">
      <c r="A1886" s="5"/>
    </row>
    <row r="1887" spans="1:1" x14ac:dyDescent="0.25">
      <c r="A1887" s="5"/>
    </row>
    <row r="1888" spans="1:1" x14ac:dyDescent="0.25">
      <c r="A1888" s="5"/>
    </row>
    <row r="1889" spans="1:1" x14ac:dyDescent="0.25">
      <c r="A1889" s="5"/>
    </row>
    <row r="1890" spans="1:1" x14ac:dyDescent="0.25">
      <c r="A1890" s="5"/>
    </row>
    <row r="1891" spans="1:1" x14ac:dyDescent="0.25">
      <c r="A1891" s="5"/>
    </row>
    <row r="1892" spans="1:1" x14ac:dyDescent="0.25">
      <c r="A1892" s="5"/>
    </row>
    <row r="1893" spans="1:1" x14ac:dyDescent="0.25">
      <c r="A1893" s="5"/>
    </row>
    <row r="1894" spans="1:1" x14ac:dyDescent="0.25">
      <c r="A1894" s="5"/>
    </row>
    <row r="1895" spans="1:1" x14ac:dyDescent="0.25">
      <c r="A1895" s="5"/>
    </row>
    <row r="1896" spans="1:1" x14ac:dyDescent="0.25">
      <c r="A1896" s="5"/>
    </row>
    <row r="1897" spans="1:1" x14ac:dyDescent="0.25">
      <c r="A1897" s="5"/>
    </row>
    <row r="1898" spans="1:1" x14ac:dyDescent="0.25">
      <c r="A1898" s="5"/>
    </row>
    <row r="1899" spans="1:1" x14ac:dyDescent="0.25">
      <c r="A1899" s="5"/>
    </row>
    <row r="1900" spans="1:1" x14ac:dyDescent="0.25">
      <c r="A1900" s="5"/>
    </row>
    <row r="1901" spans="1:1" x14ac:dyDescent="0.25">
      <c r="A1901" s="5"/>
    </row>
    <row r="1902" spans="1:1" x14ac:dyDescent="0.25">
      <c r="A1902" s="5"/>
    </row>
    <row r="1903" spans="1:1" x14ac:dyDescent="0.25">
      <c r="A1903" s="5"/>
    </row>
    <row r="1904" spans="1:1" x14ac:dyDescent="0.25">
      <c r="A1904" s="5"/>
    </row>
    <row r="1905" spans="1:1" x14ac:dyDescent="0.25">
      <c r="A1905" s="5"/>
    </row>
    <row r="1906" spans="1:1" x14ac:dyDescent="0.25">
      <c r="A1906" s="5"/>
    </row>
    <row r="1907" spans="1:1" x14ac:dyDescent="0.25">
      <c r="A1907" s="5"/>
    </row>
    <row r="1908" spans="1:1" x14ac:dyDescent="0.25">
      <c r="A1908" s="5"/>
    </row>
    <row r="1909" spans="1:1" x14ac:dyDescent="0.25">
      <c r="A1909" s="5"/>
    </row>
    <row r="1910" spans="1:1" x14ac:dyDescent="0.25">
      <c r="A1910" s="5"/>
    </row>
    <row r="1911" spans="1:1" x14ac:dyDescent="0.25">
      <c r="A1911" s="5"/>
    </row>
    <row r="1912" spans="1:1" x14ac:dyDescent="0.25">
      <c r="A1912" s="5"/>
    </row>
    <row r="1913" spans="1:1" x14ac:dyDescent="0.25">
      <c r="A1913" s="5"/>
    </row>
    <row r="1914" spans="1:1" x14ac:dyDescent="0.25">
      <c r="A1914" s="5"/>
    </row>
    <row r="1915" spans="1:1" x14ac:dyDescent="0.25">
      <c r="A1915" s="5"/>
    </row>
    <row r="1916" spans="1:1" x14ac:dyDescent="0.25">
      <c r="A1916" s="5"/>
    </row>
    <row r="1917" spans="1:1" x14ac:dyDescent="0.25">
      <c r="A1917" s="5"/>
    </row>
    <row r="1918" spans="1:1" x14ac:dyDescent="0.25">
      <c r="A1918" s="5"/>
    </row>
    <row r="1919" spans="1:1" x14ac:dyDescent="0.25">
      <c r="A1919" s="5"/>
    </row>
    <row r="1920" spans="1:1" x14ac:dyDescent="0.25">
      <c r="A1920" s="5"/>
    </row>
    <row r="1921" spans="1:1" x14ac:dyDescent="0.25">
      <c r="A1921" s="5"/>
    </row>
    <row r="1922" spans="1:1" x14ac:dyDescent="0.25">
      <c r="A1922" s="5"/>
    </row>
    <row r="1923" spans="1:1" x14ac:dyDescent="0.25">
      <c r="A1923" s="5"/>
    </row>
    <row r="1924" spans="1:1" x14ac:dyDescent="0.25">
      <c r="A1924" s="5"/>
    </row>
    <row r="1925" spans="1:1" x14ac:dyDescent="0.25">
      <c r="A1925" s="5"/>
    </row>
    <row r="1926" spans="1:1" x14ac:dyDescent="0.25">
      <c r="A1926" s="5"/>
    </row>
    <row r="1927" spans="1:1" x14ac:dyDescent="0.25">
      <c r="A1927" s="5"/>
    </row>
    <row r="1928" spans="1:1" x14ac:dyDescent="0.25">
      <c r="A1928" s="5"/>
    </row>
    <row r="1929" spans="1:1" x14ac:dyDescent="0.25">
      <c r="A1929" s="5"/>
    </row>
    <row r="1930" spans="1:1" x14ac:dyDescent="0.25">
      <c r="A1930" s="5"/>
    </row>
    <row r="1931" spans="1:1" x14ac:dyDescent="0.25">
      <c r="A1931" s="5"/>
    </row>
    <row r="1932" spans="1:1" x14ac:dyDescent="0.25">
      <c r="A1932" s="5"/>
    </row>
    <row r="1933" spans="1:1" x14ac:dyDescent="0.25">
      <c r="A1933" s="5"/>
    </row>
    <row r="1934" spans="1:1" x14ac:dyDescent="0.25">
      <c r="A1934" s="5"/>
    </row>
    <row r="1935" spans="1:1" x14ac:dyDescent="0.25">
      <c r="A1935" s="5"/>
    </row>
    <row r="1936" spans="1:1" x14ac:dyDescent="0.25">
      <c r="A1936" s="5"/>
    </row>
    <row r="1937" spans="1:1" x14ac:dyDescent="0.25">
      <c r="A1937" s="5"/>
    </row>
    <row r="1938" spans="1:1" x14ac:dyDescent="0.25">
      <c r="A1938" s="5"/>
    </row>
    <row r="1939" spans="1:1" x14ac:dyDescent="0.25">
      <c r="A1939" s="5"/>
    </row>
    <row r="1940" spans="1:1" x14ac:dyDescent="0.25">
      <c r="A1940" s="5"/>
    </row>
    <row r="1941" spans="1:1" x14ac:dyDescent="0.25">
      <c r="A1941" s="5"/>
    </row>
    <row r="1942" spans="1:1" x14ac:dyDescent="0.25">
      <c r="A1942" s="5"/>
    </row>
    <row r="1943" spans="1:1" x14ac:dyDescent="0.25">
      <c r="A1943" s="5"/>
    </row>
    <row r="1944" spans="1:1" x14ac:dyDescent="0.25">
      <c r="A1944" s="5"/>
    </row>
    <row r="1945" spans="1:1" x14ac:dyDescent="0.25">
      <c r="A1945" s="5"/>
    </row>
    <row r="1946" spans="1:1" x14ac:dyDescent="0.25">
      <c r="A1946" s="5"/>
    </row>
    <row r="1947" spans="1:1" x14ac:dyDescent="0.25">
      <c r="A1947" s="5"/>
    </row>
    <row r="1948" spans="1:1" x14ac:dyDescent="0.25">
      <c r="A1948" s="5"/>
    </row>
    <row r="1949" spans="1:1" x14ac:dyDescent="0.25">
      <c r="A1949" s="5"/>
    </row>
    <row r="1950" spans="1:1" x14ac:dyDescent="0.25">
      <c r="A1950" s="5"/>
    </row>
    <row r="1951" spans="1:1" x14ac:dyDescent="0.25">
      <c r="A1951" s="5"/>
    </row>
    <row r="1952" spans="1:1" x14ac:dyDescent="0.25">
      <c r="A1952" s="5"/>
    </row>
    <row r="1953" spans="1:1" x14ac:dyDescent="0.25">
      <c r="A1953" s="5"/>
    </row>
    <row r="1954" spans="1:1" x14ac:dyDescent="0.25">
      <c r="A1954" s="5"/>
    </row>
    <row r="1955" spans="1:1" x14ac:dyDescent="0.25">
      <c r="A1955" s="5"/>
    </row>
    <row r="1956" spans="1:1" x14ac:dyDescent="0.25">
      <c r="A1956" s="5"/>
    </row>
    <row r="1957" spans="1:1" x14ac:dyDescent="0.25">
      <c r="A1957" s="5"/>
    </row>
    <row r="1958" spans="1:1" x14ac:dyDescent="0.25">
      <c r="A1958" s="5"/>
    </row>
    <row r="1959" spans="1:1" x14ac:dyDescent="0.25">
      <c r="A1959" s="5"/>
    </row>
    <row r="1960" spans="1:1" x14ac:dyDescent="0.25">
      <c r="A1960" s="5"/>
    </row>
    <row r="1961" spans="1:1" x14ac:dyDescent="0.25">
      <c r="A1961" s="5"/>
    </row>
    <row r="1962" spans="1:1" x14ac:dyDescent="0.25">
      <c r="A1962" s="5"/>
    </row>
    <row r="1963" spans="1:1" x14ac:dyDescent="0.25">
      <c r="A1963" s="5"/>
    </row>
    <row r="1964" spans="1:1" x14ac:dyDescent="0.25">
      <c r="A1964" s="5"/>
    </row>
    <row r="1965" spans="1:1" x14ac:dyDescent="0.25">
      <c r="A1965" s="5"/>
    </row>
    <row r="1966" spans="1:1" x14ac:dyDescent="0.25">
      <c r="A1966" s="5"/>
    </row>
    <row r="1967" spans="1:1" x14ac:dyDescent="0.25">
      <c r="A1967" s="5"/>
    </row>
    <row r="1968" spans="1:1" x14ac:dyDescent="0.25">
      <c r="A1968" s="5"/>
    </row>
    <row r="1969" spans="1:1" x14ac:dyDescent="0.25">
      <c r="A1969" s="5"/>
    </row>
    <row r="1970" spans="1:1" x14ac:dyDescent="0.25">
      <c r="A1970" s="5"/>
    </row>
    <row r="1971" spans="1:1" x14ac:dyDescent="0.25">
      <c r="A1971" s="5"/>
    </row>
    <row r="1972" spans="1:1" x14ac:dyDescent="0.25">
      <c r="A1972" s="5"/>
    </row>
    <row r="1973" spans="1:1" x14ac:dyDescent="0.25">
      <c r="A1973" s="5"/>
    </row>
    <row r="1974" spans="1:1" x14ac:dyDescent="0.25">
      <c r="A1974" s="5"/>
    </row>
    <row r="1975" spans="1:1" x14ac:dyDescent="0.25">
      <c r="A1975" s="5"/>
    </row>
    <row r="1976" spans="1:1" x14ac:dyDescent="0.25">
      <c r="A1976" s="5"/>
    </row>
    <row r="1977" spans="1:1" x14ac:dyDescent="0.25">
      <c r="A1977" s="5"/>
    </row>
    <row r="1978" spans="1:1" x14ac:dyDescent="0.25">
      <c r="A1978" s="5"/>
    </row>
    <row r="1979" spans="1:1" x14ac:dyDescent="0.25">
      <c r="A1979" s="5"/>
    </row>
    <row r="1980" spans="1:1" x14ac:dyDescent="0.25">
      <c r="A1980" s="5"/>
    </row>
    <row r="1981" spans="1:1" x14ac:dyDescent="0.25">
      <c r="A1981" s="5"/>
    </row>
    <row r="1982" spans="1:1" x14ac:dyDescent="0.25">
      <c r="A1982" s="5"/>
    </row>
    <row r="1983" spans="1:1" x14ac:dyDescent="0.25">
      <c r="A1983" s="5"/>
    </row>
    <row r="1984" spans="1:1" x14ac:dyDescent="0.25">
      <c r="A1984" s="5"/>
    </row>
    <row r="1985" spans="1:1" x14ac:dyDescent="0.25">
      <c r="A1985" s="5"/>
    </row>
    <row r="1986" spans="1:1" x14ac:dyDescent="0.25">
      <c r="A1986" s="5"/>
    </row>
    <row r="1987" spans="1:1" x14ac:dyDescent="0.25">
      <c r="A1987" s="5"/>
    </row>
    <row r="1988" spans="1:1" x14ac:dyDescent="0.25">
      <c r="A1988" s="5"/>
    </row>
    <row r="1989" spans="1:1" x14ac:dyDescent="0.25">
      <c r="A1989" s="5"/>
    </row>
    <row r="1990" spans="1:1" x14ac:dyDescent="0.25">
      <c r="A1990" s="5"/>
    </row>
    <row r="1991" spans="1:1" x14ac:dyDescent="0.25">
      <c r="A1991" s="5"/>
    </row>
    <row r="1992" spans="1:1" x14ac:dyDescent="0.25">
      <c r="A1992" s="5"/>
    </row>
    <row r="1993" spans="1:1" x14ac:dyDescent="0.25">
      <c r="A1993" s="5"/>
    </row>
    <row r="1994" spans="1:1" x14ac:dyDescent="0.25">
      <c r="A1994" s="5"/>
    </row>
    <row r="1995" spans="1:1" x14ac:dyDescent="0.25">
      <c r="A1995" s="5"/>
    </row>
    <row r="1996" spans="1:1" x14ac:dyDescent="0.25">
      <c r="A1996" s="5"/>
    </row>
    <row r="1997" spans="1:1" x14ac:dyDescent="0.25">
      <c r="A1997" s="5"/>
    </row>
    <row r="1998" spans="1:1" x14ac:dyDescent="0.25">
      <c r="A1998" s="5"/>
    </row>
    <row r="1999" spans="1:1" x14ac:dyDescent="0.25">
      <c r="A1999" s="5"/>
    </row>
    <row r="2000" spans="1:1" x14ac:dyDescent="0.25">
      <c r="A2000" s="5"/>
    </row>
    <row r="2001" spans="1:1" x14ac:dyDescent="0.25">
      <c r="A2001" s="5"/>
    </row>
    <row r="2002" spans="1:1" x14ac:dyDescent="0.25">
      <c r="A2002" s="5"/>
    </row>
    <row r="2003" spans="1:1" x14ac:dyDescent="0.25">
      <c r="A2003" s="5"/>
    </row>
    <row r="2004" spans="1:1" x14ac:dyDescent="0.25">
      <c r="A2004" s="5"/>
    </row>
    <row r="2005" spans="1:1" x14ac:dyDescent="0.25">
      <c r="A2005" s="5"/>
    </row>
    <row r="2006" spans="1:1" x14ac:dyDescent="0.25">
      <c r="A2006" s="5"/>
    </row>
    <row r="2007" spans="1:1" x14ac:dyDescent="0.25">
      <c r="A2007" s="5"/>
    </row>
    <row r="2008" spans="1:1" x14ac:dyDescent="0.25">
      <c r="A2008" s="5"/>
    </row>
    <row r="2009" spans="1:1" x14ac:dyDescent="0.25">
      <c r="A2009" s="5"/>
    </row>
    <row r="2010" spans="1:1" x14ac:dyDescent="0.25">
      <c r="A2010" s="5"/>
    </row>
    <row r="2011" spans="1:1" x14ac:dyDescent="0.25">
      <c r="A2011" s="5"/>
    </row>
    <row r="2012" spans="1:1" x14ac:dyDescent="0.25">
      <c r="A2012" s="5"/>
    </row>
    <row r="2013" spans="1:1" x14ac:dyDescent="0.25">
      <c r="A2013" s="5"/>
    </row>
    <row r="2014" spans="1:1" x14ac:dyDescent="0.25">
      <c r="A2014" s="5"/>
    </row>
    <row r="2015" spans="1:1" x14ac:dyDescent="0.25">
      <c r="A2015" s="5"/>
    </row>
    <row r="2016" spans="1:1" x14ac:dyDescent="0.25">
      <c r="A2016" s="5"/>
    </row>
    <row r="2017" spans="1:1" x14ac:dyDescent="0.25">
      <c r="A2017" s="5"/>
    </row>
    <row r="2018" spans="1:1" x14ac:dyDescent="0.25">
      <c r="A2018" s="5"/>
    </row>
    <row r="2019" spans="1:1" x14ac:dyDescent="0.25">
      <c r="A2019" s="5"/>
    </row>
    <row r="2020" spans="1:1" x14ac:dyDescent="0.25">
      <c r="A2020" s="5"/>
    </row>
    <row r="2021" spans="1:1" x14ac:dyDescent="0.25">
      <c r="A2021" s="5"/>
    </row>
    <row r="2022" spans="1:1" x14ac:dyDescent="0.25">
      <c r="A2022" s="5"/>
    </row>
    <row r="2023" spans="1:1" x14ac:dyDescent="0.25">
      <c r="A2023" s="5"/>
    </row>
    <row r="2024" spans="1:1" x14ac:dyDescent="0.25">
      <c r="A2024" s="5"/>
    </row>
    <row r="2025" spans="1:1" x14ac:dyDescent="0.25">
      <c r="A2025" s="5"/>
    </row>
    <row r="2026" spans="1:1" x14ac:dyDescent="0.25">
      <c r="A2026" s="5"/>
    </row>
    <row r="2027" spans="1:1" x14ac:dyDescent="0.25">
      <c r="A2027" s="5"/>
    </row>
    <row r="2028" spans="1:1" x14ac:dyDescent="0.25">
      <c r="A2028" s="5"/>
    </row>
    <row r="2029" spans="1:1" x14ac:dyDescent="0.25">
      <c r="A2029" s="5"/>
    </row>
    <row r="2030" spans="1:1" x14ac:dyDescent="0.25">
      <c r="A2030" s="5"/>
    </row>
    <row r="2031" spans="1:1" x14ac:dyDescent="0.25">
      <c r="A2031" s="5"/>
    </row>
    <row r="2032" spans="1:1" x14ac:dyDescent="0.25">
      <c r="A2032" s="5"/>
    </row>
    <row r="2033" spans="1:1" x14ac:dyDescent="0.25">
      <c r="A2033" s="5"/>
    </row>
    <row r="2034" spans="1:1" x14ac:dyDescent="0.25">
      <c r="A2034" s="5"/>
    </row>
    <row r="2035" spans="1:1" x14ac:dyDescent="0.25">
      <c r="A2035" s="5"/>
    </row>
    <row r="2036" spans="1:1" x14ac:dyDescent="0.25">
      <c r="A2036" s="5"/>
    </row>
    <row r="2037" spans="1:1" x14ac:dyDescent="0.25">
      <c r="A2037" s="5"/>
    </row>
    <row r="2038" spans="1:1" x14ac:dyDescent="0.25">
      <c r="A2038" s="5"/>
    </row>
    <row r="2039" spans="1:1" x14ac:dyDescent="0.25">
      <c r="A2039" s="5"/>
    </row>
    <row r="2040" spans="1:1" x14ac:dyDescent="0.25">
      <c r="A2040" s="5"/>
    </row>
    <row r="2041" spans="1:1" x14ac:dyDescent="0.25">
      <c r="A2041" s="5"/>
    </row>
    <row r="2042" spans="1:1" x14ac:dyDescent="0.25">
      <c r="A2042" s="5"/>
    </row>
    <row r="2043" spans="1:1" x14ac:dyDescent="0.25">
      <c r="A2043" s="5"/>
    </row>
    <row r="2044" spans="1:1" x14ac:dyDescent="0.25">
      <c r="A2044" s="5"/>
    </row>
    <row r="2045" spans="1:1" x14ac:dyDescent="0.25">
      <c r="A2045" s="5"/>
    </row>
    <row r="2046" spans="1:1" x14ac:dyDescent="0.25">
      <c r="A2046" s="5"/>
    </row>
    <row r="2047" spans="1:1" x14ac:dyDescent="0.25">
      <c r="A2047" s="5"/>
    </row>
    <row r="2048" spans="1:1" x14ac:dyDescent="0.25">
      <c r="A2048" s="5"/>
    </row>
    <row r="2049" spans="1:1" x14ac:dyDescent="0.25">
      <c r="A2049" s="5"/>
    </row>
    <row r="2050" spans="1:1" x14ac:dyDescent="0.25">
      <c r="A2050" s="5"/>
    </row>
    <row r="2051" spans="1:1" x14ac:dyDescent="0.25">
      <c r="A2051" s="5"/>
    </row>
    <row r="2052" spans="1:1" x14ac:dyDescent="0.25">
      <c r="A2052" s="5"/>
    </row>
    <row r="2053" spans="1:1" x14ac:dyDescent="0.25">
      <c r="A2053" s="5"/>
    </row>
    <row r="2054" spans="1:1" x14ac:dyDescent="0.25">
      <c r="A2054" s="5"/>
    </row>
    <row r="2055" spans="1:1" x14ac:dyDescent="0.25">
      <c r="A2055" s="5"/>
    </row>
    <row r="2056" spans="1:1" x14ac:dyDescent="0.25">
      <c r="A2056" s="5"/>
    </row>
    <row r="2057" spans="1:1" x14ac:dyDescent="0.25">
      <c r="A2057" s="5"/>
    </row>
    <row r="2058" spans="1:1" x14ac:dyDescent="0.25">
      <c r="A2058" s="5"/>
    </row>
    <row r="2059" spans="1:1" x14ac:dyDescent="0.25">
      <c r="A2059" s="5"/>
    </row>
    <row r="2060" spans="1:1" x14ac:dyDescent="0.25">
      <c r="A2060" s="5"/>
    </row>
    <row r="2061" spans="1:1" x14ac:dyDescent="0.25">
      <c r="A2061" s="5"/>
    </row>
    <row r="2062" spans="1:1" x14ac:dyDescent="0.25">
      <c r="A2062" s="5"/>
    </row>
    <row r="2063" spans="1:1" x14ac:dyDescent="0.25">
      <c r="A2063" s="5"/>
    </row>
    <row r="2064" spans="1:1" x14ac:dyDescent="0.25">
      <c r="A2064" s="5"/>
    </row>
    <row r="2065" spans="1:1" x14ac:dyDescent="0.25">
      <c r="A2065" s="5"/>
    </row>
    <row r="2066" spans="1:1" x14ac:dyDescent="0.25">
      <c r="A2066" s="5"/>
    </row>
    <row r="2067" spans="1:1" x14ac:dyDescent="0.25">
      <c r="A2067" s="5"/>
    </row>
    <row r="2068" spans="1:1" x14ac:dyDescent="0.25">
      <c r="A2068" s="5"/>
    </row>
    <row r="2069" spans="1:1" x14ac:dyDescent="0.25">
      <c r="A2069" s="5"/>
    </row>
    <row r="2070" spans="1:1" x14ac:dyDescent="0.25">
      <c r="A2070" s="5"/>
    </row>
    <row r="2071" spans="1:1" x14ac:dyDescent="0.25">
      <c r="A2071" s="5"/>
    </row>
    <row r="2072" spans="1:1" x14ac:dyDescent="0.25">
      <c r="A2072" s="5"/>
    </row>
    <row r="2073" spans="1:1" x14ac:dyDescent="0.25">
      <c r="A2073" s="5"/>
    </row>
    <row r="2074" spans="1:1" x14ac:dyDescent="0.25">
      <c r="A2074" s="5"/>
    </row>
    <row r="2075" spans="1:1" x14ac:dyDescent="0.25">
      <c r="A2075" s="5"/>
    </row>
    <row r="2076" spans="1:1" x14ac:dyDescent="0.25">
      <c r="A2076" s="5"/>
    </row>
    <row r="2077" spans="1:1" x14ac:dyDescent="0.25">
      <c r="A2077" s="5"/>
    </row>
    <row r="2078" spans="1:1" x14ac:dyDescent="0.25">
      <c r="A2078" s="5"/>
    </row>
    <row r="2079" spans="1:1" x14ac:dyDescent="0.25">
      <c r="A2079" s="5"/>
    </row>
    <row r="2080" spans="1:1" x14ac:dyDescent="0.25">
      <c r="A2080" s="5"/>
    </row>
    <row r="2081" spans="1:1" x14ac:dyDescent="0.25">
      <c r="A2081" s="5"/>
    </row>
    <row r="2082" spans="1:1" x14ac:dyDescent="0.25">
      <c r="A2082" s="5"/>
    </row>
    <row r="2083" spans="1:1" x14ac:dyDescent="0.25">
      <c r="A2083" s="5"/>
    </row>
    <row r="2084" spans="1:1" x14ac:dyDescent="0.25">
      <c r="A2084" s="5"/>
    </row>
    <row r="2085" spans="1:1" x14ac:dyDescent="0.25">
      <c r="A2085" s="5"/>
    </row>
    <row r="2086" spans="1:1" x14ac:dyDescent="0.25">
      <c r="A2086" s="5"/>
    </row>
    <row r="2087" spans="1:1" x14ac:dyDescent="0.25">
      <c r="A2087" s="5"/>
    </row>
    <row r="2088" spans="1:1" x14ac:dyDescent="0.25">
      <c r="A2088" s="5"/>
    </row>
    <row r="2089" spans="1:1" x14ac:dyDescent="0.25">
      <c r="A2089" s="5"/>
    </row>
    <row r="2090" spans="1:1" x14ac:dyDescent="0.25">
      <c r="A2090" s="5"/>
    </row>
    <row r="2091" spans="1:1" x14ac:dyDescent="0.25">
      <c r="A2091" s="5"/>
    </row>
    <row r="2092" spans="1:1" x14ac:dyDescent="0.25">
      <c r="A2092" s="5"/>
    </row>
    <row r="2093" spans="1:1" x14ac:dyDescent="0.25">
      <c r="A2093" s="5"/>
    </row>
    <row r="2094" spans="1:1" x14ac:dyDescent="0.25">
      <c r="A2094" s="5"/>
    </row>
    <row r="2095" spans="1:1" x14ac:dyDescent="0.25">
      <c r="A2095" s="5"/>
    </row>
    <row r="2096" spans="1:1" x14ac:dyDescent="0.25">
      <c r="A2096" s="5"/>
    </row>
    <row r="2097" spans="1:1" x14ac:dyDescent="0.25">
      <c r="A2097" s="5"/>
    </row>
    <row r="2098" spans="1:1" x14ac:dyDescent="0.25">
      <c r="A2098" s="5"/>
    </row>
    <row r="2099" spans="1:1" x14ac:dyDescent="0.25">
      <c r="A2099" s="5"/>
    </row>
    <row r="2100" spans="1:1" x14ac:dyDescent="0.25">
      <c r="A2100" s="5"/>
    </row>
    <row r="2101" spans="1:1" x14ac:dyDescent="0.25">
      <c r="A2101" s="5"/>
    </row>
    <row r="2102" spans="1:1" x14ac:dyDescent="0.25">
      <c r="A2102" s="5"/>
    </row>
    <row r="2103" spans="1:1" x14ac:dyDescent="0.25">
      <c r="A2103" s="5"/>
    </row>
    <row r="2104" spans="1:1" x14ac:dyDescent="0.25">
      <c r="A2104" s="5"/>
    </row>
    <row r="2105" spans="1:1" x14ac:dyDescent="0.25">
      <c r="A2105" s="5"/>
    </row>
    <row r="2106" spans="1:1" x14ac:dyDescent="0.25">
      <c r="A2106" s="5"/>
    </row>
    <row r="2107" spans="1:1" x14ac:dyDescent="0.25">
      <c r="A2107" s="5"/>
    </row>
    <row r="2108" spans="1:1" x14ac:dyDescent="0.25">
      <c r="A2108" s="5"/>
    </row>
    <row r="2109" spans="1:1" x14ac:dyDescent="0.25">
      <c r="A2109" s="5"/>
    </row>
    <row r="2110" spans="1:1" x14ac:dyDescent="0.25">
      <c r="A2110" s="5"/>
    </row>
    <row r="2111" spans="1:1" x14ac:dyDescent="0.25">
      <c r="A2111" s="5"/>
    </row>
    <row r="2112" spans="1:1" x14ac:dyDescent="0.25">
      <c r="A2112" s="5"/>
    </row>
    <row r="2113" spans="1:1" x14ac:dyDescent="0.25">
      <c r="A2113" s="5"/>
    </row>
    <row r="2114" spans="1:1" x14ac:dyDescent="0.25">
      <c r="A2114" s="5"/>
    </row>
    <row r="2115" spans="1:1" x14ac:dyDescent="0.25">
      <c r="A2115" s="5"/>
    </row>
    <row r="2116" spans="1:1" x14ac:dyDescent="0.25">
      <c r="A2116" s="5"/>
    </row>
    <row r="2117" spans="1:1" x14ac:dyDescent="0.25">
      <c r="A2117" s="5"/>
    </row>
    <row r="2118" spans="1:1" x14ac:dyDescent="0.25">
      <c r="A2118" s="5"/>
    </row>
    <row r="2119" spans="1:1" x14ac:dyDescent="0.25">
      <c r="A2119" s="5"/>
    </row>
    <row r="2120" spans="1:1" x14ac:dyDescent="0.25">
      <c r="A2120" s="5"/>
    </row>
    <row r="2121" spans="1:1" x14ac:dyDescent="0.25">
      <c r="A2121" s="5"/>
    </row>
    <row r="2122" spans="1:1" x14ac:dyDescent="0.25">
      <c r="A2122" s="5"/>
    </row>
    <row r="2123" spans="1:1" x14ac:dyDescent="0.25">
      <c r="A2123" s="5"/>
    </row>
    <row r="2124" spans="1:1" x14ac:dyDescent="0.25">
      <c r="A2124" s="5"/>
    </row>
    <row r="2125" spans="1:1" x14ac:dyDescent="0.25">
      <c r="A2125" s="5"/>
    </row>
    <row r="2126" spans="1:1" x14ac:dyDescent="0.25">
      <c r="A2126" s="5"/>
    </row>
    <row r="2127" spans="1:1" x14ac:dyDescent="0.25">
      <c r="A2127" s="5"/>
    </row>
    <row r="2128" spans="1:1" x14ac:dyDescent="0.25">
      <c r="A2128" s="5"/>
    </row>
    <row r="2129" spans="1:1" x14ac:dyDescent="0.25">
      <c r="A2129" s="5"/>
    </row>
    <row r="2130" spans="1:1" x14ac:dyDescent="0.25">
      <c r="A2130" s="5"/>
    </row>
    <row r="2131" spans="1:1" x14ac:dyDescent="0.25">
      <c r="A2131" s="5"/>
    </row>
    <row r="2132" spans="1:1" x14ac:dyDescent="0.25">
      <c r="A2132" s="5"/>
    </row>
    <row r="2133" spans="1:1" x14ac:dyDescent="0.25">
      <c r="A2133" s="5"/>
    </row>
    <row r="2134" spans="1:1" x14ac:dyDescent="0.25">
      <c r="A2134" s="5"/>
    </row>
    <row r="2135" spans="1:1" x14ac:dyDescent="0.25">
      <c r="A2135" s="5"/>
    </row>
    <row r="2136" spans="1:1" x14ac:dyDescent="0.25">
      <c r="A2136" s="5"/>
    </row>
    <row r="2137" spans="1:1" x14ac:dyDescent="0.25">
      <c r="A2137" s="5"/>
    </row>
    <row r="2138" spans="1:1" x14ac:dyDescent="0.25">
      <c r="A2138" s="5"/>
    </row>
    <row r="2139" spans="1:1" x14ac:dyDescent="0.25">
      <c r="A2139" s="5"/>
    </row>
    <row r="2140" spans="1:1" x14ac:dyDescent="0.25">
      <c r="A2140" s="5"/>
    </row>
    <row r="2141" spans="1:1" x14ac:dyDescent="0.25">
      <c r="A2141" s="5"/>
    </row>
    <row r="2142" spans="1:1" x14ac:dyDescent="0.25">
      <c r="A2142" s="5"/>
    </row>
    <row r="2143" spans="1:1" x14ac:dyDescent="0.25">
      <c r="A2143" s="5"/>
    </row>
    <row r="2144" spans="1:1" x14ac:dyDescent="0.25">
      <c r="A2144" s="5"/>
    </row>
    <row r="2145" spans="1:1" x14ac:dyDescent="0.25">
      <c r="A2145" s="5"/>
    </row>
    <row r="2146" spans="1:1" x14ac:dyDescent="0.25">
      <c r="A2146" s="5"/>
    </row>
    <row r="2147" spans="1:1" x14ac:dyDescent="0.25">
      <c r="A2147" s="5"/>
    </row>
    <row r="2148" spans="1:1" x14ac:dyDescent="0.25">
      <c r="A2148" s="5"/>
    </row>
    <row r="2149" spans="1:1" x14ac:dyDescent="0.25">
      <c r="A2149" s="5"/>
    </row>
    <row r="2150" spans="1:1" x14ac:dyDescent="0.25">
      <c r="A2150" s="5"/>
    </row>
    <row r="2151" spans="1:1" x14ac:dyDescent="0.25">
      <c r="A2151" s="5"/>
    </row>
    <row r="2152" spans="1:1" x14ac:dyDescent="0.25">
      <c r="A2152" s="5"/>
    </row>
    <row r="2153" spans="1:1" x14ac:dyDescent="0.25">
      <c r="A2153" s="5"/>
    </row>
    <row r="2154" spans="1:1" x14ac:dyDescent="0.25">
      <c r="A2154" s="5"/>
    </row>
    <row r="2155" spans="1:1" x14ac:dyDescent="0.25">
      <c r="A2155" s="5"/>
    </row>
    <row r="2156" spans="1:1" x14ac:dyDescent="0.25">
      <c r="A2156" s="5"/>
    </row>
    <row r="2157" spans="1:1" x14ac:dyDescent="0.25">
      <c r="A2157" s="5"/>
    </row>
    <row r="2158" spans="1:1" x14ac:dyDescent="0.25">
      <c r="A2158" s="5"/>
    </row>
    <row r="2159" spans="1:1" x14ac:dyDescent="0.25">
      <c r="A2159" s="5"/>
    </row>
    <row r="2160" spans="1:1" x14ac:dyDescent="0.25">
      <c r="A2160" s="5"/>
    </row>
    <row r="2161" spans="1:1" x14ac:dyDescent="0.25">
      <c r="A2161" s="5"/>
    </row>
    <row r="2162" spans="1:1" x14ac:dyDescent="0.25">
      <c r="A2162" s="5"/>
    </row>
    <row r="2163" spans="1:1" x14ac:dyDescent="0.25">
      <c r="A2163" s="5"/>
    </row>
    <row r="2164" spans="1:1" x14ac:dyDescent="0.25">
      <c r="A2164" s="5"/>
    </row>
    <row r="2165" spans="1:1" x14ac:dyDescent="0.25">
      <c r="A2165" s="5"/>
    </row>
    <row r="2166" spans="1:1" x14ac:dyDescent="0.25">
      <c r="A2166" s="5"/>
    </row>
    <row r="2167" spans="1:1" x14ac:dyDescent="0.25">
      <c r="A2167" s="5"/>
    </row>
    <row r="2168" spans="1:1" x14ac:dyDescent="0.25">
      <c r="A2168" s="5"/>
    </row>
    <row r="2169" spans="1:1" x14ac:dyDescent="0.25">
      <c r="A2169" s="5"/>
    </row>
    <row r="2170" spans="1:1" x14ac:dyDescent="0.25">
      <c r="A2170" s="5"/>
    </row>
    <row r="2171" spans="1:1" x14ac:dyDescent="0.25">
      <c r="A2171" s="5"/>
    </row>
    <row r="2172" spans="1:1" x14ac:dyDescent="0.25">
      <c r="A2172" s="5"/>
    </row>
    <row r="2173" spans="1:1" x14ac:dyDescent="0.25">
      <c r="A2173" s="5"/>
    </row>
    <row r="2174" spans="1:1" x14ac:dyDescent="0.25">
      <c r="A2174" s="5"/>
    </row>
    <row r="2175" spans="1:1" x14ac:dyDescent="0.25">
      <c r="A2175" s="5"/>
    </row>
    <row r="2176" spans="1:1" x14ac:dyDescent="0.25">
      <c r="A2176" s="5"/>
    </row>
    <row r="2177" spans="1:1" x14ac:dyDescent="0.25">
      <c r="A2177" s="5"/>
    </row>
    <row r="2178" spans="1:1" x14ac:dyDescent="0.25">
      <c r="A2178" s="5"/>
    </row>
    <row r="2179" spans="1:1" x14ac:dyDescent="0.25">
      <c r="A2179" s="5"/>
    </row>
    <row r="2180" spans="1:1" x14ac:dyDescent="0.25">
      <c r="A2180" s="5"/>
    </row>
    <row r="2181" spans="1:1" x14ac:dyDescent="0.25">
      <c r="A2181" s="5"/>
    </row>
    <row r="2182" spans="1:1" x14ac:dyDescent="0.25">
      <c r="A2182" s="5"/>
    </row>
    <row r="2183" spans="1:1" x14ac:dyDescent="0.25">
      <c r="A2183" s="5"/>
    </row>
    <row r="2184" spans="1:1" x14ac:dyDescent="0.25">
      <c r="A2184" s="5"/>
    </row>
    <row r="2185" spans="1:1" x14ac:dyDescent="0.25">
      <c r="A2185" s="5"/>
    </row>
    <row r="2186" spans="1:1" x14ac:dyDescent="0.25">
      <c r="A2186" s="5"/>
    </row>
    <row r="2187" spans="1:1" x14ac:dyDescent="0.25">
      <c r="A2187" s="5"/>
    </row>
    <row r="2188" spans="1:1" x14ac:dyDescent="0.25">
      <c r="A2188" s="5"/>
    </row>
    <row r="2189" spans="1:1" x14ac:dyDescent="0.25">
      <c r="A2189" s="5"/>
    </row>
    <row r="2190" spans="1:1" x14ac:dyDescent="0.25">
      <c r="A2190" s="5"/>
    </row>
    <row r="2191" spans="1:1" x14ac:dyDescent="0.25">
      <c r="A2191" s="5"/>
    </row>
  </sheetData>
  <mergeCells count="42">
    <mergeCell ref="D65:D70"/>
    <mergeCell ref="D73:D78"/>
    <mergeCell ref="D81:D86"/>
    <mergeCell ref="D32:D34"/>
    <mergeCell ref="C36:Q36"/>
    <mergeCell ref="A1:K1"/>
    <mergeCell ref="L4:L5"/>
    <mergeCell ref="C7:Q7"/>
    <mergeCell ref="B9:B28"/>
    <mergeCell ref="D9:F9"/>
    <mergeCell ref="G9:L9"/>
    <mergeCell ref="D18:D28"/>
    <mergeCell ref="D11:L11"/>
    <mergeCell ref="D12:L12"/>
    <mergeCell ref="D13:L13"/>
    <mergeCell ref="D14:L14"/>
    <mergeCell ref="C16:P17"/>
    <mergeCell ref="B41:B86"/>
    <mergeCell ref="D41:D46"/>
    <mergeCell ref="D49:D54"/>
    <mergeCell ref="I100:M100"/>
    <mergeCell ref="C93:H93"/>
    <mergeCell ref="I93:M93"/>
    <mergeCell ref="C94:H94"/>
    <mergeCell ref="I94:M94"/>
    <mergeCell ref="C95:H95"/>
    <mergeCell ref="C96:H96"/>
    <mergeCell ref="B88:P88"/>
    <mergeCell ref="C90:H90"/>
    <mergeCell ref="I90:M90"/>
    <mergeCell ref="C91:H91"/>
    <mergeCell ref="C92:H92"/>
    <mergeCell ref="D57:D62"/>
    <mergeCell ref="C102:H102"/>
    <mergeCell ref="I102:M102"/>
    <mergeCell ref="C103:H103"/>
    <mergeCell ref="C104:H104"/>
    <mergeCell ref="C97:H97"/>
    <mergeCell ref="C98:H98"/>
    <mergeCell ref="I98:M98"/>
    <mergeCell ref="C99:H99"/>
    <mergeCell ref="C100:H100"/>
  </mergeCells>
  <hyperlinks>
    <hyperlink ref="M1" r:id="rId1" display="https://atb.nrel.gov/electricity/2022/residential_battery_storage" xr:uid="{C0BF0A8E-6C43-4FDE-849B-113601B1822A}"/>
    <hyperlink ref="I100:W100" r:id="rId2" display="Reference: Battery Storage cost values from C. Augustine and N. Blair, “Energy Storage Futures Study Storage Technology Modeling Input Data Report,” NREL/TP-5700-78694. Golden, CO: National Renewable Energy Laboratory. https://www.nrel.gov/docs/fy21osti/78694.pdf." xr:uid="{133412AF-54C5-4570-B610-AA000DF053BA}"/>
    <hyperlink ref="I102:W102" r:id="rId3" display="Reference: Battery Storage cost values from C. Augustine and N. Blair, “Energy Storage Futures Study Storage Technology Modeling Input Data Report,” NREL/TP-5700-78694. Golden, CO: National Renewable Energy Laboratory. https://www.nrel.gov/docs/fy21osti/78694.pdf." xr:uid="{D4EC6367-C202-43BB-BFF4-76FF8F1647F8}"/>
    <hyperlink ref="I93:M93" r:id="rId4" display="V. Ramasamy, D. Feldman, J. Desai, and R. Margolis. 2022. U.S. Solar Photovoltaic System and Energy Storage Cost Benchmark: Q1 2022. Golden, CO: National Renewable Energy Laboratory" xr:uid="{B25A4E53-D1CB-4720-951F-92A6E33F0516}"/>
    <hyperlink ref="I94:M94" r:id="rId5" display="V. Ramasamy, D. Feldman, J. Desai, and R. Margolis. 2022. U.S. Solar Photovoltaic System and Energy Storage Cost Benchmark: Q1 2022. Golden, CO: National Renewable Energy Laboratory" xr:uid="{B7F6EBDE-4D3B-478A-84DA-F09B058BF802}"/>
    <hyperlink ref="I100:M100" r:id="rId6" display="Battery Storage cost values from C. Augustine and N. Blair, “Energy Storage Futures Study Storage Technology Modeling Input Data Report,” NREL/TP-5700-78694. Golden, CO: National Renewable Energy Laboratory. 2021 " xr:uid="{3DB81BC9-9798-45F9-93F0-8F25FB3B658A}"/>
    <hyperlink ref="I102:M102" r:id="rId7" display="Battery Storage cost values from C. Augustine and N. Blair, “Energy Storage Futures Study Storage Technology Modeling Input Data Report,” NREL/TP-5700-78694. Golden, CO: National Renewable Energy Laboratory. 2021 " xr:uid="{F873E27E-3C0B-44BB-9BCB-AB6272BBF476}"/>
  </hyperlinks>
  <pageMargins left="0.7" right="0.7" top="0.75" bottom="0.75" header="0.3" footer="0.3"/>
  <pageSetup orientation="portrait" r:id="rId8"/>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36725-5FF1-4336-B2ED-5F75E6497F8B}">
  <sheetPr codeName="Sheet25">
    <tabColor rgb="FFFFFF00"/>
  </sheetPr>
  <dimension ref="A1:D317"/>
  <sheetViews>
    <sheetView workbookViewId="0">
      <pane xSplit="1" ySplit="11" topLeftCell="B12" activePane="bottomRight" state="frozen"/>
      <selection activeCell="H27" sqref="H27"/>
      <selection pane="topRight" activeCell="H27" sqref="H27"/>
      <selection pane="bottomLeft" activeCell="H27" sqref="H27"/>
      <selection pane="bottomRight" activeCell="B12" sqref="B12"/>
    </sheetView>
  </sheetViews>
  <sheetFormatPr defaultColWidth="20.7109375" defaultRowHeight="12.75" x14ac:dyDescent="0.2"/>
  <cols>
    <col min="1" max="3" width="20.7109375" style="402" customWidth="1"/>
    <col min="4" max="4" width="24.140625" style="402" bestFit="1" customWidth="1"/>
    <col min="5" max="5" width="20.7109375" style="402" customWidth="1"/>
    <col min="6" max="16384" width="20.7109375" style="402"/>
  </cols>
  <sheetData>
    <row r="1" spans="1:2" x14ac:dyDescent="0.2">
      <c r="A1" s="402" t="s">
        <v>251</v>
      </c>
    </row>
    <row r="2" spans="1:2" x14ac:dyDescent="0.2">
      <c r="A2" s="402" t="s">
        <v>250</v>
      </c>
    </row>
    <row r="3" spans="1:2" x14ac:dyDescent="0.2">
      <c r="A3" s="402" t="s">
        <v>249</v>
      </c>
    </row>
    <row r="4" spans="1:2" x14ac:dyDescent="0.2">
      <c r="A4" s="402" t="s">
        <v>248</v>
      </c>
    </row>
    <row r="5" spans="1:2" x14ac:dyDescent="0.2">
      <c r="A5" s="402" t="s">
        <v>247</v>
      </c>
    </row>
    <row r="6" spans="1:2" x14ac:dyDescent="0.2">
      <c r="A6" s="402" t="s">
        <v>246</v>
      </c>
    </row>
    <row r="8" spans="1:2" x14ac:dyDescent="0.2">
      <c r="A8" s="402" t="s">
        <v>242</v>
      </c>
      <c r="B8" s="402" t="s">
        <v>245</v>
      </c>
    </row>
    <row r="10" spans="1:2" x14ac:dyDescent="0.2">
      <c r="A10" s="402" t="s">
        <v>244</v>
      </c>
    </row>
    <row r="11" spans="1:2" x14ac:dyDescent="0.2">
      <c r="A11" s="402" t="s">
        <v>243</v>
      </c>
      <c r="B11" s="402" t="s">
        <v>242</v>
      </c>
    </row>
    <row r="12" spans="1:2" x14ac:dyDescent="0.2">
      <c r="A12" s="403">
        <v>17168</v>
      </c>
      <c r="B12" s="404">
        <v>11.141</v>
      </c>
    </row>
    <row r="13" spans="1:2" x14ac:dyDescent="0.2">
      <c r="A13" s="403">
        <v>17258</v>
      </c>
      <c r="B13" s="404">
        <v>11.298999999999999</v>
      </c>
    </row>
    <row r="14" spans="1:2" x14ac:dyDescent="0.2">
      <c r="A14" s="403">
        <v>17349</v>
      </c>
      <c r="B14" s="404">
        <v>11.489000000000001</v>
      </c>
    </row>
    <row r="15" spans="1:2" x14ac:dyDescent="0.2">
      <c r="A15" s="403">
        <v>17441</v>
      </c>
      <c r="B15" s="404">
        <v>11.772</v>
      </c>
    </row>
    <row r="16" spans="1:2" x14ac:dyDescent="0.2">
      <c r="A16" s="403">
        <v>17533</v>
      </c>
      <c r="B16" s="404">
        <v>11.865</v>
      </c>
    </row>
    <row r="17" spans="1:2" x14ac:dyDescent="0.2">
      <c r="A17" s="403">
        <v>17624</v>
      </c>
      <c r="B17" s="404">
        <v>11.972</v>
      </c>
    </row>
    <row r="18" spans="1:2" x14ac:dyDescent="0.2">
      <c r="A18" s="403">
        <v>17715</v>
      </c>
      <c r="B18" s="404">
        <v>12.193</v>
      </c>
    </row>
    <row r="19" spans="1:2" x14ac:dyDescent="0.2">
      <c r="A19" s="403">
        <v>17807</v>
      </c>
      <c r="B19" s="404">
        <v>12.23</v>
      </c>
    </row>
    <row r="20" spans="1:2" x14ac:dyDescent="0.2">
      <c r="A20" s="403">
        <v>17899</v>
      </c>
      <c r="B20" s="404">
        <v>12.164999999999999</v>
      </c>
    </row>
    <row r="21" spans="1:2" x14ac:dyDescent="0.2">
      <c r="A21" s="403">
        <v>17989</v>
      </c>
      <c r="B21" s="404">
        <v>12.042999999999999</v>
      </c>
    </row>
    <row r="22" spans="1:2" x14ac:dyDescent="0.2">
      <c r="A22" s="403">
        <v>18080</v>
      </c>
      <c r="B22" s="404">
        <v>11.988</v>
      </c>
    </row>
    <row r="23" spans="1:2" x14ac:dyDescent="0.2">
      <c r="A23" s="403">
        <v>18172</v>
      </c>
      <c r="B23" s="404">
        <v>11.989000000000001</v>
      </c>
    </row>
    <row r="24" spans="1:2" x14ac:dyDescent="0.2">
      <c r="A24" s="403">
        <v>18264</v>
      </c>
      <c r="B24" s="404">
        <v>11.97</v>
      </c>
    </row>
    <row r="25" spans="1:2" x14ac:dyDescent="0.2">
      <c r="A25" s="403">
        <v>18354</v>
      </c>
      <c r="B25" s="404">
        <v>12.010999999999999</v>
      </c>
    </row>
    <row r="26" spans="1:2" x14ac:dyDescent="0.2">
      <c r="A26" s="403">
        <v>18445</v>
      </c>
      <c r="B26" s="404">
        <v>12.272</v>
      </c>
    </row>
    <row r="27" spans="1:2" x14ac:dyDescent="0.2">
      <c r="A27" s="403">
        <v>18537</v>
      </c>
      <c r="B27" s="404">
        <v>12.502000000000001</v>
      </c>
    </row>
    <row r="28" spans="1:2" x14ac:dyDescent="0.2">
      <c r="A28" s="403">
        <v>18629</v>
      </c>
      <c r="B28" s="404">
        <v>12.952999999999999</v>
      </c>
    </row>
    <row r="29" spans="1:2" x14ac:dyDescent="0.2">
      <c r="A29" s="403">
        <v>18719</v>
      </c>
      <c r="B29" s="404">
        <v>13.039</v>
      </c>
    </row>
    <row r="30" spans="1:2" x14ac:dyDescent="0.2">
      <c r="A30" s="403">
        <v>18810</v>
      </c>
      <c r="B30" s="404">
        <v>13.047000000000001</v>
      </c>
    </row>
    <row r="31" spans="1:2" x14ac:dyDescent="0.2">
      <c r="A31" s="403">
        <v>18902</v>
      </c>
      <c r="B31" s="404">
        <v>13.196</v>
      </c>
    </row>
    <row r="32" spans="1:2" x14ac:dyDescent="0.2">
      <c r="A32" s="403">
        <v>18994</v>
      </c>
      <c r="B32" s="404">
        <v>13.19</v>
      </c>
    </row>
    <row r="33" spans="1:2" x14ac:dyDescent="0.2">
      <c r="A33" s="403">
        <v>19085</v>
      </c>
      <c r="B33" s="404">
        <v>13.206</v>
      </c>
    </row>
    <row r="34" spans="1:2" x14ac:dyDescent="0.2">
      <c r="A34" s="403">
        <v>19176</v>
      </c>
      <c r="B34" s="404">
        <v>13.353999999999999</v>
      </c>
    </row>
    <row r="35" spans="1:2" x14ac:dyDescent="0.2">
      <c r="A35" s="403">
        <v>19268</v>
      </c>
      <c r="B35" s="404">
        <v>13.39</v>
      </c>
    </row>
    <row r="36" spans="1:2" x14ac:dyDescent="0.2">
      <c r="A36" s="403">
        <v>19360</v>
      </c>
      <c r="B36" s="404">
        <v>13.393000000000001</v>
      </c>
    </row>
    <row r="37" spans="1:2" x14ac:dyDescent="0.2">
      <c r="A37" s="403">
        <v>19450</v>
      </c>
      <c r="B37" s="404">
        <v>13.42</v>
      </c>
    </row>
    <row r="38" spans="1:2" x14ac:dyDescent="0.2">
      <c r="A38" s="403">
        <v>19541</v>
      </c>
      <c r="B38" s="404">
        <v>13.476000000000001</v>
      </c>
    </row>
    <row r="39" spans="1:2" x14ac:dyDescent="0.2">
      <c r="A39" s="403">
        <v>19633</v>
      </c>
      <c r="B39" s="404">
        <v>13.500999999999999</v>
      </c>
    </row>
    <row r="40" spans="1:2" x14ac:dyDescent="0.2">
      <c r="A40" s="403">
        <v>19725</v>
      </c>
      <c r="B40" s="404">
        <v>13.544</v>
      </c>
    </row>
    <row r="41" spans="1:2" x14ac:dyDescent="0.2">
      <c r="A41" s="403">
        <v>19815</v>
      </c>
      <c r="B41" s="404">
        <v>13.555999999999999</v>
      </c>
    </row>
    <row r="42" spans="1:2" x14ac:dyDescent="0.2">
      <c r="A42" s="403">
        <v>19906</v>
      </c>
      <c r="B42" s="404">
        <v>13.574</v>
      </c>
    </row>
    <row r="43" spans="1:2" x14ac:dyDescent="0.2">
      <c r="A43" s="403">
        <v>19998</v>
      </c>
      <c r="B43" s="404">
        <v>13.611000000000001</v>
      </c>
    </row>
    <row r="44" spans="1:2" x14ac:dyDescent="0.2">
      <c r="A44" s="403">
        <v>20090</v>
      </c>
      <c r="B44" s="404">
        <v>13.675000000000001</v>
      </c>
    </row>
    <row r="45" spans="1:2" x14ac:dyDescent="0.2">
      <c r="A45" s="403">
        <v>20180</v>
      </c>
      <c r="B45" s="404">
        <v>13.731</v>
      </c>
    </row>
    <row r="46" spans="1:2" x14ac:dyDescent="0.2">
      <c r="A46" s="403">
        <v>20271</v>
      </c>
      <c r="B46" s="404">
        <v>13.827</v>
      </c>
    </row>
    <row r="47" spans="1:2" x14ac:dyDescent="0.2">
      <c r="A47" s="403">
        <v>20363</v>
      </c>
      <c r="B47" s="404">
        <v>13.964</v>
      </c>
    </row>
    <row r="48" spans="1:2" x14ac:dyDescent="0.2">
      <c r="A48" s="403">
        <v>20455</v>
      </c>
      <c r="B48" s="404">
        <v>14.103999999999999</v>
      </c>
    </row>
    <row r="49" spans="1:2" x14ac:dyDescent="0.2">
      <c r="A49" s="403">
        <v>20546</v>
      </c>
      <c r="B49" s="404">
        <v>14.186999999999999</v>
      </c>
    </row>
    <row r="50" spans="1:2" x14ac:dyDescent="0.2">
      <c r="A50" s="403">
        <v>20637</v>
      </c>
      <c r="B50" s="404">
        <v>14.365</v>
      </c>
    </row>
    <row r="51" spans="1:2" x14ac:dyDescent="0.2">
      <c r="A51" s="403">
        <v>20729</v>
      </c>
      <c r="B51" s="404">
        <v>14.423</v>
      </c>
    </row>
    <row r="52" spans="1:2" x14ac:dyDescent="0.2">
      <c r="A52" s="403">
        <v>20821</v>
      </c>
      <c r="B52" s="404">
        <v>14.621</v>
      </c>
    </row>
    <row r="53" spans="1:2" x14ac:dyDescent="0.2">
      <c r="A53" s="403">
        <v>20911</v>
      </c>
      <c r="B53" s="404">
        <v>14.723000000000001</v>
      </c>
    </row>
    <row r="54" spans="1:2" x14ac:dyDescent="0.2">
      <c r="A54" s="403">
        <v>21002</v>
      </c>
      <c r="B54" s="404">
        <v>14.811</v>
      </c>
    </row>
    <row r="55" spans="1:2" x14ac:dyDescent="0.2">
      <c r="A55" s="403">
        <v>21094</v>
      </c>
      <c r="B55" s="404">
        <v>14.821</v>
      </c>
    </row>
    <row r="56" spans="1:2" x14ac:dyDescent="0.2">
      <c r="A56" s="403">
        <v>21186</v>
      </c>
      <c r="B56" s="404">
        <v>14.981999999999999</v>
      </c>
    </row>
    <row r="57" spans="1:2" x14ac:dyDescent="0.2">
      <c r="A57" s="403">
        <v>21276</v>
      </c>
      <c r="B57" s="404">
        <v>15.025</v>
      </c>
    </row>
    <row r="58" spans="1:2" x14ac:dyDescent="0.2">
      <c r="A58" s="403">
        <v>21367</v>
      </c>
      <c r="B58" s="404">
        <v>15.117000000000001</v>
      </c>
    </row>
    <row r="59" spans="1:2" x14ac:dyDescent="0.2">
      <c r="A59" s="403">
        <v>21459</v>
      </c>
      <c r="B59" s="404">
        <v>15.189</v>
      </c>
    </row>
    <row r="60" spans="1:2" x14ac:dyDescent="0.2">
      <c r="A60" s="403">
        <v>21551</v>
      </c>
      <c r="B60" s="404">
        <v>15.224</v>
      </c>
    </row>
    <row r="61" spans="1:2" x14ac:dyDescent="0.2">
      <c r="A61" s="403">
        <v>21641</v>
      </c>
      <c r="B61" s="404">
        <v>15.247999999999999</v>
      </c>
    </row>
    <row r="62" spans="1:2" x14ac:dyDescent="0.2">
      <c r="A62" s="403">
        <v>21732</v>
      </c>
      <c r="B62" s="404">
        <v>15.307</v>
      </c>
    </row>
    <row r="63" spans="1:2" x14ac:dyDescent="0.2">
      <c r="A63" s="403">
        <v>21824</v>
      </c>
      <c r="B63" s="404">
        <v>15.367000000000001</v>
      </c>
    </row>
    <row r="64" spans="1:2" x14ac:dyDescent="0.2">
      <c r="A64" s="403">
        <v>21916</v>
      </c>
      <c r="B64" s="404">
        <v>15.428000000000001</v>
      </c>
    </row>
    <row r="65" spans="1:2" x14ac:dyDescent="0.2">
      <c r="A65" s="403">
        <v>22007</v>
      </c>
      <c r="B65" s="404">
        <v>15.467000000000001</v>
      </c>
    </row>
    <row r="66" spans="1:2" x14ac:dyDescent="0.2">
      <c r="A66" s="403">
        <v>22098</v>
      </c>
      <c r="B66" s="404">
        <v>15.52</v>
      </c>
    </row>
    <row r="67" spans="1:2" x14ac:dyDescent="0.2">
      <c r="A67" s="403">
        <v>22190</v>
      </c>
      <c r="B67" s="404">
        <v>15.566000000000001</v>
      </c>
    </row>
    <row r="68" spans="1:2" x14ac:dyDescent="0.2">
      <c r="A68" s="403">
        <v>22282</v>
      </c>
      <c r="B68" s="404">
        <v>15.6</v>
      </c>
    </row>
    <row r="69" spans="1:2" x14ac:dyDescent="0.2">
      <c r="A69" s="403">
        <v>22372</v>
      </c>
      <c r="B69" s="404">
        <v>15.635999999999999</v>
      </c>
    </row>
    <row r="70" spans="1:2" x14ac:dyDescent="0.2">
      <c r="A70" s="403">
        <v>22463</v>
      </c>
      <c r="B70" s="404">
        <v>15.676</v>
      </c>
    </row>
    <row r="71" spans="1:2" x14ac:dyDescent="0.2">
      <c r="A71" s="403">
        <v>22555</v>
      </c>
      <c r="B71" s="404">
        <v>15.725</v>
      </c>
    </row>
    <row r="72" spans="1:2" x14ac:dyDescent="0.2">
      <c r="A72" s="403">
        <v>22647</v>
      </c>
      <c r="B72" s="404">
        <v>15.805999999999999</v>
      </c>
    </row>
    <row r="73" spans="1:2" x14ac:dyDescent="0.2">
      <c r="A73" s="403">
        <v>22737</v>
      </c>
      <c r="B73" s="404">
        <v>15.832000000000001</v>
      </c>
    </row>
    <row r="74" spans="1:2" x14ac:dyDescent="0.2">
      <c r="A74" s="403">
        <v>22828</v>
      </c>
      <c r="B74" s="404">
        <v>15.865</v>
      </c>
    </row>
    <row r="75" spans="1:2" x14ac:dyDescent="0.2">
      <c r="A75" s="403">
        <v>22920</v>
      </c>
      <c r="B75" s="404">
        <v>15.898</v>
      </c>
    </row>
    <row r="76" spans="1:2" x14ac:dyDescent="0.2">
      <c r="A76" s="403">
        <v>23012</v>
      </c>
      <c r="B76" s="404">
        <v>15.967000000000001</v>
      </c>
    </row>
    <row r="77" spans="1:2" x14ac:dyDescent="0.2">
      <c r="A77" s="403">
        <v>23102</v>
      </c>
      <c r="B77" s="404">
        <v>15.994999999999999</v>
      </c>
    </row>
    <row r="78" spans="1:2" x14ac:dyDescent="0.2">
      <c r="A78" s="403">
        <v>23193</v>
      </c>
      <c r="B78" s="404">
        <v>16.015999999999998</v>
      </c>
    </row>
    <row r="79" spans="1:2" x14ac:dyDescent="0.2">
      <c r="A79" s="403">
        <v>23285</v>
      </c>
      <c r="B79" s="404">
        <v>16.146000000000001</v>
      </c>
    </row>
    <row r="80" spans="1:2" x14ac:dyDescent="0.2">
      <c r="A80" s="403">
        <v>23377</v>
      </c>
      <c r="B80" s="404">
        <v>16.196999999999999</v>
      </c>
    </row>
    <row r="81" spans="1:2" x14ac:dyDescent="0.2">
      <c r="A81" s="403">
        <v>23468</v>
      </c>
      <c r="B81" s="404">
        <v>16.234000000000002</v>
      </c>
    </row>
    <row r="82" spans="1:2" x14ac:dyDescent="0.2">
      <c r="A82" s="403">
        <v>23559</v>
      </c>
      <c r="B82" s="404">
        <v>16.298999999999999</v>
      </c>
    </row>
    <row r="83" spans="1:2" x14ac:dyDescent="0.2">
      <c r="A83" s="403">
        <v>23651</v>
      </c>
      <c r="B83" s="404">
        <v>16.373000000000001</v>
      </c>
    </row>
    <row r="84" spans="1:2" x14ac:dyDescent="0.2">
      <c r="A84" s="403">
        <v>23743</v>
      </c>
      <c r="B84" s="404">
        <v>16.454999999999998</v>
      </c>
    </row>
    <row r="85" spans="1:2" x14ac:dyDescent="0.2">
      <c r="A85" s="403">
        <v>23833</v>
      </c>
      <c r="B85" s="404">
        <v>16.530999999999999</v>
      </c>
    </row>
    <row r="86" spans="1:2" x14ac:dyDescent="0.2">
      <c r="A86" s="403">
        <v>23924</v>
      </c>
      <c r="B86" s="404">
        <v>16.594999999999999</v>
      </c>
    </row>
    <row r="87" spans="1:2" x14ac:dyDescent="0.2">
      <c r="A87" s="403">
        <v>24016</v>
      </c>
      <c r="B87" s="404">
        <v>16.709</v>
      </c>
    </row>
    <row r="88" spans="1:2" x14ac:dyDescent="0.2">
      <c r="A88" s="403">
        <v>24108</v>
      </c>
      <c r="B88" s="404">
        <v>16.815999999999999</v>
      </c>
    </row>
    <row r="89" spans="1:2" x14ac:dyDescent="0.2">
      <c r="A89" s="403">
        <v>24198</v>
      </c>
      <c r="B89" s="404">
        <v>16.954000000000001</v>
      </c>
    </row>
    <row r="90" spans="1:2" x14ac:dyDescent="0.2">
      <c r="A90" s="403">
        <v>24289</v>
      </c>
      <c r="B90" s="404">
        <v>17.117999999999999</v>
      </c>
    </row>
    <row r="91" spans="1:2" x14ac:dyDescent="0.2">
      <c r="A91" s="403">
        <v>24381</v>
      </c>
      <c r="B91" s="404">
        <v>17.260999999999999</v>
      </c>
    </row>
    <row r="92" spans="1:2" x14ac:dyDescent="0.2">
      <c r="A92" s="403">
        <v>24473</v>
      </c>
      <c r="B92" s="404">
        <v>17.332999999999998</v>
      </c>
    </row>
    <row r="93" spans="1:2" x14ac:dyDescent="0.2">
      <c r="A93" s="403">
        <v>24563</v>
      </c>
      <c r="B93" s="404">
        <v>17.420999999999999</v>
      </c>
    </row>
    <row r="94" spans="1:2" x14ac:dyDescent="0.2">
      <c r="A94" s="403">
        <v>24654</v>
      </c>
      <c r="B94" s="404">
        <v>17.588000000000001</v>
      </c>
    </row>
    <row r="95" spans="1:2" x14ac:dyDescent="0.2">
      <c r="A95" s="403">
        <v>24746</v>
      </c>
      <c r="B95" s="404">
        <v>17.783999999999999</v>
      </c>
    </row>
    <row r="96" spans="1:2" x14ac:dyDescent="0.2">
      <c r="A96" s="403">
        <v>24838</v>
      </c>
      <c r="B96" s="404">
        <v>17.981000000000002</v>
      </c>
    </row>
    <row r="97" spans="1:2" x14ac:dyDescent="0.2">
      <c r="A97" s="403">
        <v>24929</v>
      </c>
      <c r="B97" s="404">
        <v>18.170999999999999</v>
      </c>
    </row>
    <row r="98" spans="1:2" x14ac:dyDescent="0.2">
      <c r="A98" s="403">
        <v>25020</v>
      </c>
      <c r="B98" s="404">
        <v>18.349</v>
      </c>
    </row>
    <row r="99" spans="1:2" x14ac:dyDescent="0.2">
      <c r="A99" s="403">
        <v>25112</v>
      </c>
      <c r="B99" s="404">
        <v>18.608000000000001</v>
      </c>
    </row>
    <row r="100" spans="1:2" x14ac:dyDescent="0.2">
      <c r="A100" s="403">
        <v>25204</v>
      </c>
      <c r="B100" s="404">
        <v>18.8</v>
      </c>
    </row>
    <row r="101" spans="1:2" x14ac:dyDescent="0.2">
      <c r="A101" s="403">
        <v>25294</v>
      </c>
      <c r="B101" s="404">
        <v>19.039000000000001</v>
      </c>
    </row>
    <row r="102" spans="1:2" x14ac:dyDescent="0.2">
      <c r="A102" s="403">
        <v>25385</v>
      </c>
      <c r="B102" s="404">
        <v>19.306999999999999</v>
      </c>
    </row>
    <row r="103" spans="1:2" x14ac:dyDescent="0.2">
      <c r="A103" s="403">
        <v>25477</v>
      </c>
      <c r="B103" s="404">
        <v>19.556000000000001</v>
      </c>
    </row>
    <row r="104" spans="1:2" x14ac:dyDescent="0.2">
      <c r="A104" s="403">
        <v>25569</v>
      </c>
      <c r="B104" s="404">
        <v>19.832000000000001</v>
      </c>
    </row>
    <row r="105" spans="1:2" x14ac:dyDescent="0.2">
      <c r="A105" s="403">
        <v>25659</v>
      </c>
      <c r="B105" s="404">
        <v>20.108000000000001</v>
      </c>
    </row>
    <row r="106" spans="1:2" x14ac:dyDescent="0.2">
      <c r="A106" s="403">
        <v>25750</v>
      </c>
      <c r="B106" s="404">
        <v>20.273</v>
      </c>
    </row>
    <row r="107" spans="1:2" x14ac:dyDescent="0.2">
      <c r="A107" s="403">
        <v>25842</v>
      </c>
      <c r="B107" s="404">
        <v>20.541</v>
      </c>
    </row>
    <row r="108" spans="1:2" x14ac:dyDescent="0.2">
      <c r="A108" s="403">
        <v>25934</v>
      </c>
      <c r="B108" s="404">
        <v>20.853000000000002</v>
      </c>
    </row>
    <row r="109" spans="1:2" x14ac:dyDescent="0.2">
      <c r="A109" s="403">
        <v>26024</v>
      </c>
      <c r="B109" s="404">
        <v>21.126999999999999</v>
      </c>
    </row>
    <row r="110" spans="1:2" x14ac:dyDescent="0.2">
      <c r="A110" s="403">
        <v>26115</v>
      </c>
      <c r="B110" s="404">
        <v>21.341999999999999</v>
      </c>
    </row>
    <row r="111" spans="1:2" x14ac:dyDescent="0.2">
      <c r="A111" s="403">
        <v>26207</v>
      </c>
      <c r="B111" s="404">
        <v>21.52</v>
      </c>
    </row>
    <row r="112" spans="1:2" x14ac:dyDescent="0.2">
      <c r="A112" s="403">
        <v>26299</v>
      </c>
      <c r="B112" s="404">
        <v>21.847999999999999</v>
      </c>
    </row>
    <row r="113" spans="1:2" x14ac:dyDescent="0.2">
      <c r="A113" s="403">
        <v>26390</v>
      </c>
      <c r="B113" s="404">
        <v>21.984000000000002</v>
      </c>
    </row>
    <row r="114" spans="1:2" x14ac:dyDescent="0.2">
      <c r="A114" s="403">
        <v>26481</v>
      </c>
      <c r="B114" s="404">
        <v>22.193999999999999</v>
      </c>
    </row>
    <row r="115" spans="1:2" x14ac:dyDescent="0.2">
      <c r="A115" s="403">
        <v>26573</v>
      </c>
      <c r="B115" s="404">
        <v>22.477</v>
      </c>
    </row>
    <row r="116" spans="1:2" x14ac:dyDescent="0.2">
      <c r="A116" s="403">
        <v>26665</v>
      </c>
      <c r="B116" s="404">
        <v>22.736000000000001</v>
      </c>
    </row>
    <row r="117" spans="1:2" x14ac:dyDescent="0.2">
      <c r="A117" s="403">
        <v>26755</v>
      </c>
      <c r="B117" s="404">
        <v>23.085999999999999</v>
      </c>
    </row>
    <row r="118" spans="1:2" x14ac:dyDescent="0.2">
      <c r="A118" s="403">
        <v>26846</v>
      </c>
      <c r="B118" s="404">
        <v>23.535</v>
      </c>
    </row>
    <row r="119" spans="1:2" x14ac:dyDescent="0.2">
      <c r="A119" s="403">
        <v>26938</v>
      </c>
      <c r="B119" s="404">
        <v>24.004000000000001</v>
      </c>
    </row>
    <row r="120" spans="1:2" x14ac:dyDescent="0.2">
      <c r="A120" s="403">
        <v>27030</v>
      </c>
      <c r="B120" s="404">
        <v>24.457000000000001</v>
      </c>
    </row>
    <row r="121" spans="1:2" x14ac:dyDescent="0.2">
      <c r="A121" s="403">
        <v>27120</v>
      </c>
      <c r="B121" s="404">
        <v>25.035</v>
      </c>
    </row>
    <row r="122" spans="1:2" x14ac:dyDescent="0.2">
      <c r="A122" s="403">
        <v>27211</v>
      </c>
      <c r="B122" s="404">
        <v>25.768999999999998</v>
      </c>
    </row>
    <row r="123" spans="1:2" x14ac:dyDescent="0.2">
      <c r="A123" s="403">
        <v>27303</v>
      </c>
      <c r="B123" s="404">
        <v>26.527000000000001</v>
      </c>
    </row>
    <row r="124" spans="1:2" x14ac:dyDescent="0.2">
      <c r="A124" s="403">
        <v>27395</v>
      </c>
      <c r="B124" s="404">
        <v>27.13</v>
      </c>
    </row>
    <row r="125" spans="1:2" x14ac:dyDescent="0.2">
      <c r="A125" s="403">
        <v>27485</v>
      </c>
      <c r="B125" s="404">
        <v>27.533000000000001</v>
      </c>
    </row>
    <row r="126" spans="1:2" x14ac:dyDescent="0.2">
      <c r="A126" s="403">
        <v>27576</v>
      </c>
      <c r="B126" s="404">
        <v>28.018999999999998</v>
      </c>
    </row>
    <row r="127" spans="1:2" x14ac:dyDescent="0.2">
      <c r="A127" s="403">
        <v>27668</v>
      </c>
      <c r="B127" s="404">
        <v>28.488</v>
      </c>
    </row>
    <row r="128" spans="1:2" x14ac:dyDescent="0.2">
      <c r="A128" s="403">
        <v>27760</v>
      </c>
      <c r="B128" s="404">
        <v>28.789000000000001</v>
      </c>
    </row>
    <row r="129" spans="1:2" x14ac:dyDescent="0.2">
      <c r="A129" s="403">
        <v>27851</v>
      </c>
      <c r="B129" s="404">
        <v>29.079000000000001</v>
      </c>
    </row>
    <row r="130" spans="1:2" x14ac:dyDescent="0.2">
      <c r="A130" s="403">
        <v>27942</v>
      </c>
      <c r="B130" s="404">
        <v>29.454999999999998</v>
      </c>
    </row>
    <row r="131" spans="1:2" x14ac:dyDescent="0.2">
      <c r="A131" s="403">
        <v>28034</v>
      </c>
      <c r="B131" s="404">
        <v>29.983000000000001</v>
      </c>
    </row>
    <row r="132" spans="1:2" x14ac:dyDescent="0.2">
      <c r="A132" s="403">
        <v>28126</v>
      </c>
      <c r="B132" s="404">
        <v>30.465</v>
      </c>
    </row>
    <row r="133" spans="1:2" x14ac:dyDescent="0.2">
      <c r="A133" s="403">
        <v>28216</v>
      </c>
      <c r="B133" s="404">
        <v>30.895</v>
      </c>
    </row>
    <row r="134" spans="1:2" x14ac:dyDescent="0.2">
      <c r="A134" s="403">
        <v>28307</v>
      </c>
      <c r="B134" s="404">
        <v>31.271000000000001</v>
      </c>
    </row>
    <row r="135" spans="1:2" x14ac:dyDescent="0.2">
      <c r="A135" s="403">
        <v>28399</v>
      </c>
      <c r="B135" s="404">
        <v>31.946999999999999</v>
      </c>
    </row>
    <row r="136" spans="1:2" x14ac:dyDescent="0.2">
      <c r="A136" s="403">
        <v>28491</v>
      </c>
      <c r="B136" s="404">
        <v>32.411000000000001</v>
      </c>
    </row>
    <row r="137" spans="1:2" x14ac:dyDescent="0.2">
      <c r="A137" s="403">
        <v>28581</v>
      </c>
      <c r="B137" s="404">
        <v>33.030999999999999</v>
      </c>
    </row>
    <row r="138" spans="1:2" x14ac:dyDescent="0.2">
      <c r="A138" s="403">
        <v>28672</v>
      </c>
      <c r="B138" s="404">
        <v>33.591999999999999</v>
      </c>
    </row>
    <row r="139" spans="1:2" x14ac:dyDescent="0.2">
      <c r="A139" s="403">
        <v>28764</v>
      </c>
      <c r="B139" s="404">
        <v>34.279000000000003</v>
      </c>
    </row>
    <row r="140" spans="1:2" x14ac:dyDescent="0.2">
      <c r="A140" s="403">
        <v>28856</v>
      </c>
      <c r="B140" s="404">
        <v>34.904000000000003</v>
      </c>
    </row>
    <row r="141" spans="1:2" x14ac:dyDescent="0.2">
      <c r="A141" s="403">
        <v>28946</v>
      </c>
      <c r="B141" s="404">
        <v>35.759</v>
      </c>
    </row>
    <row r="142" spans="1:2" x14ac:dyDescent="0.2">
      <c r="A142" s="403">
        <v>29037</v>
      </c>
      <c r="B142" s="404">
        <v>36.540999999999997</v>
      </c>
    </row>
    <row r="143" spans="1:2" x14ac:dyDescent="0.2">
      <c r="A143" s="403">
        <v>29129</v>
      </c>
      <c r="B143" s="404">
        <v>37.219000000000001</v>
      </c>
    </row>
    <row r="144" spans="1:2" x14ac:dyDescent="0.2">
      <c r="A144" s="403">
        <v>29221</v>
      </c>
      <c r="B144" s="404">
        <v>38.000999999999998</v>
      </c>
    </row>
    <row r="145" spans="1:2" x14ac:dyDescent="0.2">
      <c r="A145" s="403">
        <v>29312</v>
      </c>
      <c r="B145" s="404">
        <v>38.905000000000001</v>
      </c>
    </row>
    <row r="146" spans="1:2" x14ac:dyDescent="0.2">
      <c r="A146" s="403">
        <v>29403</v>
      </c>
      <c r="B146" s="404">
        <v>39.774000000000001</v>
      </c>
    </row>
    <row r="147" spans="1:2" x14ac:dyDescent="0.2">
      <c r="A147" s="403">
        <v>29495</v>
      </c>
      <c r="B147" s="404">
        <v>40.81</v>
      </c>
    </row>
    <row r="148" spans="1:2" x14ac:dyDescent="0.2">
      <c r="A148" s="403">
        <v>29587</v>
      </c>
      <c r="B148" s="404">
        <v>41.884999999999998</v>
      </c>
    </row>
    <row r="149" spans="1:2" x14ac:dyDescent="0.2">
      <c r="A149" s="403">
        <v>29677</v>
      </c>
      <c r="B149" s="404">
        <v>42.715000000000003</v>
      </c>
    </row>
    <row r="150" spans="1:2" x14ac:dyDescent="0.2">
      <c r="A150" s="403">
        <v>29768</v>
      </c>
      <c r="B150" s="404">
        <v>43.518999999999998</v>
      </c>
    </row>
    <row r="151" spans="1:2" x14ac:dyDescent="0.2">
      <c r="A151" s="403">
        <v>29860</v>
      </c>
      <c r="B151" s="404">
        <v>44.271000000000001</v>
      </c>
    </row>
    <row r="152" spans="1:2" x14ac:dyDescent="0.2">
      <c r="A152" s="403">
        <v>29952</v>
      </c>
      <c r="B152" s="404">
        <v>44.88</v>
      </c>
    </row>
    <row r="153" spans="1:2" x14ac:dyDescent="0.2">
      <c r="A153" s="403">
        <v>30042</v>
      </c>
      <c r="B153" s="404">
        <v>45.463000000000001</v>
      </c>
    </row>
    <row r="154" spans="1:2" x14ac:dyDescent="0.2">
      <c r="A154" s="403">
        <v>30133</v>
      </c>
      <c r="B154" s="404">
        <v>46.107999999999997</v>
      </c>
    </row>
    <row r="155" spans="1:2" x14ac:dyDescent="0.2">
      <c r="A155" s="403">
        <v>30225</v>
      </c>
      <c r="B155" s="404">
        <v>46.585999999999999</v>
      </c>
    </row>
    <row r="156" spans="1:2" x14ac:dyDescent="0.2">
      <c r="A156" s="403">
        <v>30317</v>
      </c>
      <c r="B156" s="404">
        <v>46.938000000000002</v>
      </c>
    </row>
    <row r="157" spans="1:2" x14ac:dyDescent="0.2">
      <c r="A157" s="403">
        <v>30407</v>
      </c>
      <c r="B157" s="404">
        <v>47.286000000000001</v>
      </c>
    </row>
    <row r="158" spans="1:2" x14ac:dyDescent="0.2">
      <c r="A158" s="403">
        <v>30498</v>
      </c>
      <c r="B158" s="404">
        <v>47.789000000000001</v>
      </c>
    </row>
    <row r="159" spans="1:2" x14ac:dyDescent="0.2">
      <c r="A159" s="403">
        <v>30590</v>
      </c>
      <c r="B159" s="404">
        <v>48.151000000000003</v>
      </c>
    </row>
    <row r="160" spans="1:2" x14ac:dyDescent="0.2">
      <c r="A160" s="403">
        <v>30682</v>
      </c>
      <c r="B160" s="404">
        <v>48.639000000000003</v>
      </c>
    </row>
    <row r="161" spans="1:2" x14ac:dyDescent="0.2">
      <c r="A161" s="403">
        <v>30773</v>
      </c>
      <c r="B161" s="404">
        <v>49.055</v>
      </c>
    </row>
    <row r="162" spans="1:2" x14ac:dyDescent="0.2">
      <c r="A162" s="403">
        <v>30864</v>
      </c>
      <c r="B162" s="404">
        <v>49.491</v>
      </c>
    </row>
    <row r="163" spans="1:2" x14ac:dyDescent="0.2">
      <c r="A163" s="403">
        <v>30956</v>
      </c>
      <c r="B163" s="404">
        <v>49.860999999999997</v>
      </c>
    </row>
    <row r="164" spans="1:2" x14ac:dyDescent="0.2">
      <c r="A164" s="403">
        <v>31048</v>
      </c>
      <c r="B164" s="404">
        <v>50.353999999999999</v>
      </c>
    </row>
    <row r="165" spans="1:2" x14ac:dyDescent="0.2">
      <c r="A165" s="403">
        <v>31138</v>
      </c>
      <c r="B165" s="404">
        <v>50.677999999999997</v>
      </c>
    </row>
    <row r="166" spans="1:2" x14ac:dyDescent="0.2">
      <c r="A166" s="403">
        <v>31229</v>
      </c>
      <c r="B166" s="404">
        <v>50.984000000000002</v>
      </c>
    </row>
    <row r="167" spans="1:2" x14ac:dyDescent="0.2">
      <c r="A167" s="403">
        <v>31321</v>
      </c>
      <c r="B167" s="404">
        <v>51.268999999999998</v>
      </c>
    </row>
    <row r="168" spans="1:2" x14ac:dyDescent="0.2">
      <c r="A168" s="403">
        <v>31413</v>
      </c>
      <c r="B168" s="404">
        <v>51.524000000000001</v>
      </c>
    </row>
    <row r="169" spans="1:2" x14ac:dyDescent="0.2">
      <c r="A169" s="403">
        <v>31503</v>
      </c>
      <c r="B169" s="404">
        <v>51.719000000000001</v>
      </c>
    </row>
    <row r="170" spans="1:2" x14ac:dyDescent="0.2">
      <c r="A170" s="403">
        <v>31594</v>
      </c>
      <c r="B170" s="404">
        <v>51.930999999999997</v>
      </c>
    </row>
    <row r="171" spans="1:2" x14ac:dyDescent="0.2">
      <c r="A171" s="403">
        <v>31686</v>
      </c>
      <c r="B171" s="404">
        <v>52.213999999999999</v>
      </c>
    </row>
    <row r="172" spans="1:2" x14ac:dyDescent="0.2">
      <c r="A172" s="403">
        <v>31778</v>
      </c>
      <c r="B172" s="404">
        <v>52.548000000000002</v>
      </c>
    </row>
    <row r="173" spans="1:2" x14ac:dyDescent="0.2">
      <c r="A173" s="403">
        <v>31868</v>
      </c>
      <c r="B173" s="404">
        <v>52.911999999999999</v>
      </c>
    </row>
    <row r="174" spans="1:2" x14ac:dyDescent="0.2">
      <c r="A174" s="403">
        <v>31959</v>
      </c>
      <c r="B174" s="404">
        <v>53.313000000000002</v>
      </c>
    </row>
    <row r="175" spans="1:2" x14ac:dyDescent="0.2">
      <c r="A175" s="403">
        <v>32051</v>
      </c>
      <c r="B175" s="404">
        <v>53.738</v>
      </c>
    </row>
    <row r="176" spans="1:2" x14ac:dyDescent="0.2">
      <c r="A176" s="403">
        <v>32143</v>
      </c>
      <c r="B176" s="404">
        <v>54.158999999999999</v>
      </c>
    </row>
    <row r="177" spans="1:2" x14ac:dyDescent="0.2">
      <c r="A177" s="403">
        <v>32234</v>
      </c>
      <c r="B177" s="404">
        <v>54.686</v>
      </c>
    </row>
    <row r="178" spans="1:2" x14ac:dyDescent="0.2">
      <c r="A178" s="403">
        <v>32325</v>
      </c>
      <c r="B178" s="404">
        <v>55.34</v>
      </c>
    </row>
    <row r="179" spans="1:2" x14ac:dyDescent="0.2">
      <c r="A179" s="403">
        <v>32417</v>
      </c>
      <c r="B179" s="404">
        <v>55.817999999999998</v>
      </c>
    </row>
    <row r="180" spans="1:2" x14ac:dyDescent="0.2">
      <c r="A180" s="403">
        <v>32509</v>
      </c>
      <c r="B180" s="404">
        <v>56.4</v>
      </c>
    </row>
    <row r="181" spans="1:2" x14ac:dyDescent="0.2">
      <c r="A181" s="403">
        <v>32599</v>
      </c>
      <c r="B181" s="404">
        <v>57.000999999999998</v>
      </c>
    </row>
    <row r="182" spans="1:2" x14ac:dyDescent="0.2">
      <c r="A182" s="403">
        <v>32690</v>
      </c>
      <c r="B182" s="404">
        <v>57.417000000000002</v>
      </c>
    </row>
    <row r="183" spans="1:2" x14ac:dyDescent="0.2">
      <c r="A183" s="403">
        <v>32782</v>
      </c>
      <c r="B183" s="404">
        <v>57.826000000000001</v>
      </c>
    </row>
    <row r="184" spans="1:2" x14ac:dyDescent="0.2">
      <c r="A184" s="403">
        <v>32874</v>
      </c>
      <c r="B184" s="404">
        <v>58.45</v>
      </c>
    </row>
    <row r="185" spans="1:2" x14ac:dyDescent="0.2">
      <c r="A185" s="403">
        <v>32964</v>
      </c>
      <c r="B185" s="404">
        <v>59.104999999999997</v>
      </c>
    </row>
    <row r="186" spans="1:2" x14ac:dyDescent="0.2">
      <c r="A186" s="403">
        <v>33055</v>
      </c>
      <c r="B186" s="404">
        <v>59.610999999999997</v>
      </c>
    </row>
    <row r="187" spans="1:2" x14ac:dyDescent="0.2">
      <c r="A187" s="403">
        <v>33147</v>
      </c>
      <c r="B187" s="404">
        <v>60.055</v>
      </c>
    </row>
    <row r="188" spans="1:2" x14ac:dyDescent="0.2">
      <c r="A188" s="403">
        <v>33239</v>
      </c>
      <c r="B188" s="404">
        <v>60.643000000000001</v>
      </c>
    </row>
    <row r="189" spans="1:2" x14ac:dyDescent="0.2">
      <c r="A189" s="403">
        <v>33329</v>
      </c>
      <c r="B189" s="404">
        <v>61.088000000000001</v>
      </c>
    </row>
    <row r="190" spans="1:2" x14ac:dyDescent="0.2">
      <c r="A190" s="403">
        <v>33420</v>
      </c>
      <c r="B190" s="404">
        <v>61.566000000000003</v>
      </c>
    </row>
    <row r="191" spans="1:2" x14ac:dyDescent="0.2">
      <c r="A191" s="403">
        <v>33512</v>
      </c>
      <c r="B191" s="404">
        <v>61.930999999999997</v>
      </c>
    </row>
    <row r="192" spans="1:2" x14ac:dyDescent="0.2">
      <c r="A192" s="403">
        <v>33604</v>
      </c>
      <c r="B192" s="404">
        <v>62.161000000000001</v>
      </c>
    </row>
    <row r="193" spans="1:2" x14ac:dyDescent="0.2">
      <c r="A193" s="403">
        <v>33695</v>
      </c>
      <c r="B193" s="404">
        <v>62.534999999999997</v>
      </c>
    </row>
    <row r="194" spans="1:2" x14ac:dyDescent="0.2">
      <c r="A194" s="403">
        <v>33786</v>
      </c>
      <c r="B194" s="404">
        <v>62.841000000000001</v>
      </c>
    </row>
    <row r="195" spans="1:2" x14ac:dyDescent="0.2">
      <c r="A195" s="403">
        <v>33878</v>
      </c>
      <c r="B195" s="404">
        <v>63.273000000000003</v>
      </c>
    </row>
    <row r="196" spans="1:2" x14ac:dyDescent="0.2">
      <c r="A196" s="403">
        <v>33970</v>
      </c>
      <c r="B196" s="404">
        <v>63.628</v>
      </c>
    </row>
    <row r="197" spans="1:2" x14ac:dyDescent="0.2">
      <c r="A197" s="403">
        <v>34060</v>
      </c>
      <c r="B197" s="404">
        <v>64.007000000000005</v>
      </c>
    </row>
    <row r="198" spans="1:2" x14ac:dyDescent="0.2">
      <c r="A198" s="403">
        <v>34151</v>
      </c>
      <c r="B198" s="404">
        <v>64.387</v>
      </c>
    </row>
    <row r="199" spans="1:2" x14ac:dyDescent="0.2">
      <c r="A199" s="403">
        <v>34243</v>
      </c>
      <c r="B199" s="404">
        <v>64.738</v>
      </c>
    </row>
    <row r="200" spans="1:2" x14ac:dyDescent="0.2">
      <c r="A200" s="403">
        <v>34335</v>
      </c>
      <c r="B200" s="404">
        <v>65.048000000000002</v>
      </c>
    </row>
    <row r="201" spans="1:2" x14ac:dyDescent="0.2">
      <c r="A201" s="403">
        <v>34425</v>
      </c>
      <c r="B201" s="404">
        <v>65.361999999999995</v>
      </c>
    </row>
    <row r="202" spans="1:2" x14ac:dyDescent="0.2">
      <c r="A202" s="403">
        <v>34516</v>
      </c>
      <c r="B202" s="404">
        <v>65.736999999999995</v>
      </c>
    </row>
    <row r="203" spans="1:2" x14ac:dyDescent="0.2">
      <c r="A203" s="403">
        <v>34608</v>
      </c>
      <c r="B203" s="404">
        <v>66.093000000000004</v>
      </c>
    </row>
    <row r="204" spans="1:2" x14ac:dyDescent="0.2">
      <c r="A204" s="403">
        <v>34700</v>
      </c>
      <c r="B204" s="404">
        <v>66.451999999999998</v>
      </c>
    </row>
    <row r="205" spans="1:2" x14ac:dyDescent="0.2">
      <c r="A205" s="403">
        <v>34790</v>
      </c>
      <c r="B205" s="404">
        <v>66.771000000000001</v>
      </c>
    </row>
    <row r="206" spans="1:2" x14ac:dyDescent="0.2">
      <c r="A206" s="403">
        <v>34881</v>
      </c>
      <c r="B206" s="404">
        <v>67.099999999999994</v>
      </c>
    </row>
    <row r="207" spans="1:2" x14ac:dyDescent="0.2">
      <c r="A207" s="403">
        <v>34973</v>
      </c>
      <c r="B207" s="404">
        <v>67.423000000000002</v>
      </c>
    </row>
    <row r="208" spans="1:2" x14ac:dyDescent="0.2">
      <c r="A208" s="403">
        <v>35065</v>
      </c>
      <c r="B208" s="404">
        <v>67.747</v>
      </c>
    </row>
    <row r="209" spans="1:2" x14ac:dyDescent="0.2">
      <c r="A209" s="403">
        <v>35156</v>
      </c>
      <c r="B209" s="404">
        <v>68.028000000000006</v>
      </c>
    </row>
    <row r="210" spans="1:2" x14ac:dyDescent="0.2">
      <c r="A210" s="403">
        <v>35247</v>
      </c>
      <c r="B210" s="404">
        <v>68.251000000000005</v>
      </c>
    </row>
    <row r="211" spans="1:2" x14ac:dyDescent="0.2">
      <c r="A211" s="403">
        <v>35339</v>
      </c>
      <c r="B211" s="404">
        <v>68.614999999999995</v>
      </c>
    </row>
    <row r="212" spans="1:2" x14ac:dyDescent="0.2">
      <c r="A212" s="403">
        <v>35431</v>
      </c>
      <c r="B212" s="404">
        <v>69.025000000000006</v>
      </c>
    </row>
    <row r="213" spans="1:2" x14ac:dyDescent="0.2">
      <c r="A213" s="403">
        <v>35521</v>
      </c>
      <c r="B213" s="404">
        <v>69.162000000000006</v>
      </c>
    </row>
    <row r="214" spans="1:2" x14ac:dyDescent="0.2">
      <c r="A214" s="403">
        <v>35612</v>
      </c>
      <c r="B214" s="404">
        <v>69.463999999999999</v>
      </c>
    </row>
    <row r="215" spans="1:2" x14ac:dyDescent="0.2">
      <c r="A215" s="403">
        <v>35704</v>
      </c>
      <c r="B215" s="404">
        <v>69.694999999999993</v>
      </c>
    </row>
    <row r="216" spans="1:2" x14ac:dyDescent="0.2">
      <c r="A216" s="403">
        <v>35796</v>
      </c>
      <c r="B216" s="404">
        <v>69.793999999999997</v>
      </c>
    </row>
    <row r="217" spans="1:2" x14ac:dyDescent="0.2">
      <c r="A217" s="403">
        <v>35886</v>
      </c>
      <c r="B217" s="404">
        <v>69.959000000000003</v>
      </c>
    </row>
    <row r="218" spans="1:2" x14ac:dyDescent="0.2">
      <c r="A218" s="403">
        <v>35977</v>
      </c>
      <c r="B218" s="404">
        <v>70.254999999999995</v>
      </c>
    </row>
    <row r="219" spans="1:2" x14ac:dyDescent="0.2">
      <c r="A219" s="403">
        <v>36069</v>
      </c>
      <c r="B219" s="404">
        <v>70.453000000000003</v>
      </c>
    </row>
    <row r="220" spans="1:2" x14ac:dyDescent="0.2">
      <c r="A220" s="403">
        <v>36161</v>
      </c>
      <c r="B220" s="404">
        <v>70.682000000000002</v>
      </c>
    </row>
    <row r="221" spans="1:2" x14ac:dyDescent="0.2">
      <c r="A221" s="403">
        <v>36251</v>
      </c>
      <c r="B221" s="404">
        <v>70.948999999999998</v>
      </c>
    </row>
    <row r="222" spans="1:2" x14ac:dyDescent="0.2">
      <c r="A222" s="403">
        <v>36342</v>
      </c>
      <c r="B222" s="404">
        <v>71.2</v>
      </c>
    </row>
    <row r="223" spans="1:2" x14ac:dyDescent="0.2">
      <c r="A223" s="403">
        <v>36434</v>
      </c>
      <c r="B223" s="404">
        <v>71.594999999999999</v>
      </c>
    </row>
    <row r="224" spans="1:2" x14ac:dyDescent="0.2">
      <c r="A224" s="403">
        <v>36526</v>
      </c>
      <c r="B224" s="404">
        <v>72.070999999999998</v>
      </c>
    </row>
    <row r="225" spans="1:2" x14ac:dyDescent="0.2">
      <c r="A225" s="403">
        <v>36617</v>
      </c>
      <c r="B225" s="404">
        <v>72.52</v>
      </c>
    </row>
    <row r="226" spans="1:2" x14ac:dyDescent="0.2">
      <c r="A226" s="403">
        <v>36708</v>
      </c>
      <c r="B226" s="404">
        <v>72.944000000000003</v>
      </c>
    </row>
    <row r="227" spans="1:2" x14ac:dyDescent="0.2">
      <c r="A227" s="403">
        <v>36800</v>
      </c>
      <c r="B227" s="404">
        <v>73.337000000000003</v>
      </c>
    </row>
    <row r="228" spans="1:2" x14ac:dyDescent="0.2">
      <c r="A228" s="403">
        <v>36892</v>
      </c>
      <c r="B228" s="404">
        <v>73.822000000000003</v>
      </c>
    </row>
    <row r="229" spans="1:2" x14ac:dyDescent="0.2">
      <c r="A229" s="403">
        <v>36982</v>
      </c>
      <c r="B229" s="404">
        <v>74.266000000000005</v>
      </c>
    </row>
    <row r="230" spans="1:2" x14ac:dyDescent="0.2">
      <c r="A230" s="403">
        <v>37073</v>
      </c>
      <c r="B230" s="404">
        <v>74.558000000000007</v>
      </c>
    </row>
    <row r="231" spans="1:2" x14ac:dyDescent="0.2">
      <c r="A231" s="403">
        <v>37165</v>
      </c>
      <c r="B231" s="404">
        <v>74.792000000000002</v>
      </c>
    </row>
    <row r="232" spans="1:2" x14ac:dyDescent="0.2">
      <c r="A232" s="403">
        <v>37257</v>
      </c>
      <c r="B232" s="404">
        <v>75.027000000000001</v>
      </c>
    </row>
    <row r="233" spans="1:2" x14ac:dyDescent="0.2">
      <c r="A233" s="403">
        <v>37347</v>
      </c>
      <c r="B233" s="404">
        <v>75.289000000000001</v>
      </c>
    </row>
    <row r="234" spans="1:2" x14ac:dyDescent="0.2">
      <c r="A234" s="403">
        <v>37438</v>
      </c>
      <c r="B234" s="404">
        <v>75.650000000000006</v>
      </c>
    </row>
    <row r="235" spans="1:2" x14ac:dyDescent="0.2">
      <c r="A235" s="403">
        <v>37530</v>
      </c>
      <c r="B235" s="404">
        <v>76.088999999999999</v>
      </c>
    </row>
    <row r="236" spans="1:2" x14ac:dyDescent="0.2">
      <c r="A236" s="403">
        <v>37622</v>
      </c>
      <c r="B236" s="404">
        <v>76.460999999999999</v>
      </c>
    </row>
    <row r="237" spans="1:2" x14ac:dyDescent="0.2">
      <c r="A237" s="403">
        <v>37712</v>
      </c>
      <c r="B237" s="404">
        <v>76.73</v>
      </c>
    </row>
    <row r="238" spans="1:2" x14ac:dyDescent="0.2">
      <c r="A238" s="403">
        <v>37803</v>
      </c>
      <c r="B238" s="404">
        <v>77.168999999999997</v>
      </c>
    </row>
    <row r="239" spans="1:2" x14ac:dyDescent="0.2">
      <c r="A239" s="403">
        <v>37895</v>
      </c>
      <c r="B239" s="404">
        <v>77.638999999999996</v>
      </c>
    </row>
    <row r="240" spans="1:2" x14ac:dyDescent="0.2">
      <c r="A240" s="403">
        <v>37987</v>
      </c>
      <c r="B240" s="404">
        <v>78.192999999999998</v>
      </c>
    </row>
    <row r="241" spans="1:2" x14ac:dyDescent="0.2">
      <c r="A241" s="403">
        <v>38078</v>
      </c>
      <c r="B241" s="404">
        <v>78.823999999999998</v>
      </c>
    </row>
    <row r="242" spans="1:2" x14ac:dyDescent="0.2">
      <c r="A242" s="403">
        <v>38169</v>
      </c>
      <c r="B242" s="404">
        <v>79.323999999999998</v>
      </c>
    </row>
    <row r="243" spans="1:2" x14ac:dyDescent="0.2">
      <c r="A243" s="403">
        <v>38261</v>
      </c>
      <c r="B243" s="404">
        <v>79.938999999999993</v>
      </c>
    </row>
    <row r="244" spans="1:2" x14ac:dyDescent="0.2">
      <c r="A244" s="403">
        <v>38353</v>
      </c>
      <c r="B244" s="404">
        <v>80.578000000000003</v>
      </c>
    </row>
    <row r="245" spans="1:2" x14ac:dyDescent="0.2">
      <c r="A245" s="403">
        <v>38443</v>
      </c>
      <c r="B245" s="404">
        <v>81.158000000000001</v>
      </c>
    </row>
    <row r="246" spans="1:2" x14ac:dyDescent="0.2">
      <c r="A246" s="403">
        <v>38534</v>
      </c>
      <c r="B246" s="404">
        <v>81.897999999999996</v>
      </c>
    </row>
    <row r="247" spans="1:2" x14ac:dyDescent="0.2">
      <c r="A247" s="403">
        <v>38626</v>
      </c>
      <c r="B247" s="404">
        <v>82.570999999999998</v>
      </c>
    </row>
    <row r="248" spans="1:2" x14ac:dyDescent="0.2">
      <c r="A248" s="403">
        <v>38718</v>
      </c>
      <c r="B248" s="404">
        <v>83.156000000000006</v>
      </c>
    </row>
    <row r="249" spans="1:2" x14ac:dyDescent="0.2">
      <c r="A249" s="403">
        <v>38808</v>
      </c>
      <c r="B249" s="404">
        <v>83.882000000000005</v>
      </c>
    </row>
    <row r="250" spans="1:2" x14ac:dyDescent="0.2">
      <c r="A250" s="403">
        <v>38899</v>
      </c>
      <c r="B250" s="404">
        <v>84.468000000000004</v>
      </c>
    </row>
    <row r="251" spans="1:2" x14ac:dyDescent="0.2">
      <c r="A251" s="403">
        <v>38991</v>
      </c>
      <c r="B251" s="404">
        <v>84.77</v>
      </c>
    </row>
    <row r="252" spans="1:2" x14ac:dyDescent="0.2">
      <c r="A252" s="403">
        <v>39083</v>
      </c>
      <c r="B252" s="404">
        <v>85.575999999999993</v>
      </c>
    </row>
    <row r="253" spans="1:2" x14ac:dyDescent="0.2">
      <c r="A253" s="403">
        <v>39173</v>
      </c>
      <c r="B253" s="404">
        <v>86.171000000000006</v>
      </c>
    </row>
    <row r="254" spans="1:2" x14ac:dyDescent="0.2">
      <c r="A254" s="403">
        <v>39264</v>
      </c>
      <c r="B254" s="404">
        <v>86.641999999999996</v>
      </c>
    </row>
    <row r="255" spans="1:2" x14ac:dyDescent="0.2">
      <c r="A255" s="403">
        <v>39356</v>
      </c>
      <c r="B255" s="404">
        <v>86.992999999999995</v>
      </c>
    </row>
    <row r="256" spans="1:2" x14ac:dyDescent="0.2">
      <c r="A256" s="403">
        <v>39448</v>
      </c>
      <c r="B256" s="404">
        <v>87.314999999999998</v>
      </c>
    </row>
    <row r="257" spans="1:2" x14ac:dyDescent="0.2">
      <c r="A257" s="403">
        <v>39539</v>
      </c>
      <c r="B257" s="404">
        <v>87.738</v>
      </c>
    </row>
    <row r="258" spans="1:2" x14ac:dyDescent="0.2">
      <c r="A258" s="403">
        <v>39630</v>
      </c>
      <c r="B258" s="404">
        <v>88.399000000000001</v>
      </c>
    </row>
    <row r="259" spans="1:2" x14ac:dyDescent="0.2">
      <c r="A259" s="403">
        <v>39722</v>
      </c>
      <c r="B259" s="404">
        <v>88.613</v>
      </c>
    </row>
    <row r="260" spans="1:2" x14ac:dyDescent="0.2">
      <c r="A260" s="403">
        <v>39814</v>
      </c>
      <c r="B260" s="404">
        <v>88.543000000000006</v>
      </c>
    </row>
    <row r="261" spans="1:2" x14ac:dyDescent="0.2">
      <c r="A261" s="403">
        <v>39904</v>
      </c>
      <c r="B261" s="404">
        <v>88.396000000000001</v>
      </c>
    </row>
    <row r="262" spans="1:2" x14ac:dyDescent="0.2">
      <c r="A262" s="403">
        <v>39995</v>
      </c>
      <c r="B262" s="404">
        <v>88.501000000000005</v>
      </c>
    </row>
    <row r="263" spans="1:2" x14ac:dyDescent="0.2">
      <c r="A263" s="403">
        <v>40087</v>
      </c>
      <c r="B263" s="404">
        <v>88.781000000000006</v>
      </c>
    </row>
    <row r="264" spans="1:2" x14ac:dyDescent="0.2">
      <c r="A264" s="403">
        <v>40179</v>
      </c>
      <c r="B264" s="404">
        <v>89.036000000000001</v>
      </c>
    </row>
    <row r="265" spans="1:2" x14ac:dyDescent="0.2">
      <c r="A265" s="403">
        <v>40269</v>
      </c>
      <c r="B265" s="404">
        <v>89.471000000000004</v>
      </c>
    </row>
    <row r="266" spans="1:2" x14ac:dyDescent="0.2">
      <c r="A266" s="403">
        <v>40360</v>
      </c>
      <c r="B266" s="404">
        <v>89.742999999999995</v>
      </c>
    </row>
    <row r="267" spans="1:2" x14ac:dyDescent="0.2">
      <c r="A267" s="403">
        <v>40452</v>
      </c>
      <c r="B267" s="404">
        <v>90.263999999999996</v>
      </c>
    </row>
    <row r="268" spans="1:2" x14ac:dyDescent="0.2">
      <c r="A268" s="403">
        <v>40544</v>
      </c>
      <c r="B268" s="404">
        <v>90.725999999999999</v>
      </c>
    </row>
    <row r="269" spans="1:2" x14ac:dyDescent="0.2">
      <c r="A269" s="403">
        <v>40634</v>
      </c>
      <c r="B269" s="404">
        <v>91.325999999999993</v>
      </c>
    </row>
    <row r="270" spans="1:2" x14ac:dyDescent="0.2">
      <c r="A270" s="403">
        <v>40725</v>
      </c>
      <c r="B270" s="404">
        <v>91.876000000000005</v>
      </c>
    </row>
    <row r="271" spans="1:2" x14ac:dyDescent="0.2">
      <c r="A271" s="403">
        <v>40817</v>
      </c>
      <c r="B271" s="404">
        <v>91.984999999999999</v>
      </c>
    </row>
    <row r="272" spans="1:2" x14ac:dyDescent="0.2">
      <c r="A272" s="403">
        <v>40909</v>
      </c>
      <c r="B272" s="404">
        <v>92.525000000000006</v>
      </c>
    </row>
    <row r="273" spans="1:2" x14ac:dyDescent="0.2">
      <c r="A273" s="403">
        <v>41000</v>
      </c>
      <c r="B273" s="404">
        <v>92.906999999999996</v>
      </c>
    </row>
    <row r="274" spans="1:2" x14ac:dyDescent="0.2">
      <c r="A274" s="403">
        <v>41091</v>
      </c>
      <c r="B274" s="404">
        <v>93.417000000000002</v>
      </c>
    </row>
    <row r="275" spans="1:2" x14ac:dyDescent="0.2">
      <c r="A275" s="403">
        <v>41183</v>
      </c>
      <c r="B275" s="404">
        <v>93.885000000000005</v>
      </c>
    </row>
    <row r="276" spans="1:2" x14ac:dyDescent="0.2">
      <c r="A276" s="403">
        <v>41275</v>
      </c>
      <c r="B276" s="404">
        <v>94.257999999999996</v>
      </c>
    </row>
    <row r="277" spans="1:2" x14ac:dyDescent="0.2">
      <c r="A277" s="403">
        <v>41365</v>
      </c>
      <c r="B277" s="404">
        <v>94.460999999999999</v>
      </c>
    </row>
    <row r="278" spans="1:2" x14ac:dyDescent="0.2">
      <c r="A278" s="403">
        <v>41456</v>
      </c>
      <c r="B278" s="404">
        <v>94.924000000000007</v>
      </c>
    </row>
    <row r="279" spans="1:2" x14ac:dyDescent="0.2">
      <c r="A279" s="403">
        <v>41548</v>
      </c>
      <c r="B279" s="404">
        <v>95.426000000000002</v>
      </c>
    </row>
    <row r="280" spans="1:2" x14ac:dyDescent="0.2">
      <c r="A280" s="403">
        <v>41640</v>
      </c>
      <c r="B280" s="404">
        <v>95.787999999999997</v>
      </c>
    </row>
    <row r="281" spans="1:2" x14ac:dyDescent="0.2">
      <c r="A281" s="403">
        <v>41730</v>
      </c>
      <c r="B281" s="404">
        <v>96.33</v>
      </c>
    </row>
    <row r="282" spans="1:2" x14ac:dyDescent="0.2">
      <c r="A282" s="403">
        <v>41821</v>
      </c>
      <c r="B282" s="404">
        <v>96.725999999999999</v>
      </c>
    </row>
    <row r="283" spans="1:2" x14ac:dyDescent="0.2">
      <c r="A283" s="403">
        <v>41913</v>
      </c>
      <c r="B283" s="404">
        <v>96.822000000000003</v>
      </c>
    </row>
    <row r="284" spans="1:2" x14ac:dyDescent="0.2">
      <c r="A284" s="403">
        <v>42005</v>
      </c>
      <c r="B284" s="404">
        <v>96.769000000000005</v>
      </c>
    </row>
    <row r="285" spans="1:2" x14ac:dyDescent="0.2">
      <c r="A285" s="403">
        <v>42095</v>
      </c>
      <c r="B285" s="404">
        <v>97.325000000000003</v>
      </c>
    </row>
    <row r="286" spans="1:2" x14ac:dyDescent="0.2">
      <c r="A286" s="403">
        <v>42186</v>
      </c>
      <c r="B286" s="404">
        <v>97.582999999999998</v>
      </c>
    </row>
    <row r="287" spans="1:2" x14ac:dyDescent="0.2">
      <c r="A287" s="403">
        <v>42278</v>
      </c>
      <c r="B287" s="404">
        <v>97.581000000000003</v>
      </c>
    </row>
    <row r="288" spans="1:2" x14ac:dyDescent="0.2">
      <c r="A288" s="403">
        <v>42370</v>
      </c>
      <c r="B288" s="404">
        <v>97.495999999999995</v>
      </c>
    </row>
    <row r="289" spans="1:2" x14ac:dyDescent="0.2">
      <c r="A289" s="403">
        <v>42461</v>
      </c>
      <c r="B289" s="404">
        <v>98.159000000000006</v>
      </c>
    </row>
    <row r="290" spans="1:2" x14ac:dyDescent="0.2">
      <c r="A290" s="403">
        <v>42552</v>
      </c>
      <c r="B290" s="404">
        <v>98.41</v>
      </c>
    </row>
    <row r="291" spans="1:2" x14ac:dyDescent="0.2">
      <c r="A291" s="403">
        <v>42644</v>
      </c>
      <c r="B291" s="404">
        <v>98.885999999999996</v>
      </c>
    </row>
    <row r="292" spans="1:2" x14ac:dyDescent="0.2">
      <c r="A292" s="403">
        <v>42736</v>
      </c>
      <c r="B292" s="404">
        <v>99.39</v>
      </c>
    </row>
    <row r="293" spans="1:2" x14ac:dyDescent="0.2">
      <c r="A293" s="403">
        <v>42826</v>
      </c>
      <c r="B293" s="404">
        <v>99.65</v>
      </c>
    </row>
    <row r="294" spans="1:2" x14ac:dyDescent="0.2">
      <c r="A294" s="403">
        <v>42917</v>
      </c>
      <c r="B294" s="404">
        <v>100.16200000000001</v>
      </c>
    </row>
    <row r="295" spans="1:2" x14ac:dyDescent="0.2">
      <c r="A295" s="403">
        <v>43009</v>
      </c>
      <c r="B295" s="404">
        <v>100.77800000000001</v>
      </c>
    </row>
    <row r="296" spans="1:2" x14ac:dyDescent="0.2">
      <c r="A296" s="403">
        <v>43101</v>
      </c>
      <c r="B296" s="404">
        <v>101.419</v>
      </c>
    </row>
    <row r="297" spans="1:2" x14ac:dyDescent="0.2">
      <c r="A297" s="403">
        <v>43191</v>
      </c>
      <c r="B297" s="404">
        <v>102.136</v>
      </c>
    </row>
    <row r="298" spans="1:2" x14ac:dyDescent="0.2">
      <c r="A298" s="403">
        <v>43282</v>
      </c>
      <c r="B298" s="404">
        <v>102.577</v>
      </c>
    </row>
    <row r="299" spans="1:2" x14ac:dyDescent="0.2">
      <c r="A299" s="403">
        <v>43374</v>
      </c>
      <c r="B299" s="404">
        <v>103.01900000000001</v>
      </c>
    </row>
    <row r="300" spans="1:2" x14ac:dyDescent="0.2">
      <c r="A300" s="403">
        <v>43466</v>
      </c>
      <c r="B300" s="404">
        <v>103.375</v>
      </c>
    </row>
    <row r="301" spans="1:2" x14ac:dyDescent="0.2">
      <c r="A301" s="403">
        <v>43556</v>
      </c>
      <c r="B301" s="404">
        <v>103.88800000000001</v>
      </c>
    </row>
    <row r="302" spans="1:2" x14ac:dyDescent="0.2">
      <c r="A302" s="403">
        <v>43647</v>
      </c>
      <c r="B302" s="404">
        <v>104.211</v>
      </c>
    </row>
    <row r="303" spans="1:2" x14ac:dyDescent="0.2">
      <c r="A303" s="403">
        <v>43739</v>
      </c>
      <c r="B303" s="404">
        <v>104.541</v>
      </c>
    </row>
    <row r="304" spans="1:2" x14ac:dyDescent="0.2">
      <c r="A304" s="403">
        <v>43831</v>
      </c>
      <c r="B304" s="404">
        <v>105.03700000000001</v>
      </c>
    </row>
    <row r="305" spans="1:4" x14ac:dyDescent="0.2">
      <c r="A305" s="403">
        <v>43922</v>
      </c>
      <c r="B305" s="404">
        <v>104.614</v>
      </c>
    </row>
    <row r="306" spans="1:4" x14ac:dyDescent="0.2">
      <c r="A306" s="403">
        <v>44013</v>
      </c>
      <c r="B306" s="404">
        <v>105.538</v>
      </c>
    </row>
    <row r="307" spans="1:4" x14ac:dyDescent="0.2">
      <c r="A307" s="403">
        <v>44105</v>
      </c>
      <c r="B307" s="404">
        <v>106.27500000000001</v>
      </c>
    </row>
    <row r="308" spans="1:4" x14ac:dyDescent="0.2">
      <c r="A308" s="403">
        <v>44197</v>
      </c>
      <c r="B308" s="404">
        <v>107.66800000000001</v>
      </c>
    </row>
    <row r="309" spans="1:4" x14ac:dyDescent="0.2">
      <c r="A309" s="403">
        <v>44287</v>
      </c>
      <c r="B309" s="404">
        <v>109.30500000000001</v>
      </c>
    </row>
    <row r="310" spans="1:4" x14ac:dyDescent="0.2">
      <c r="A310" s="403">
        <v>44378</v>
      </c>
      <c r="B310" s="404">
        <v>110.92</v>
      </c>
    </row>
    <row r="311" spans="1:4" x14ac:dyDescent="0.2">
      <c r="A311" s="403">
        <v>44470</v>
      </c>
      <c r="B311" s="404">
        <v>112.848</v>
      </c>
      <c r="D311" s="405" t="s">
        <v>241</v>
      </c>
    </row>
    <row r="312" spans="1:4" x14ac:dyDescent="0.2">
      <c r="A312" s="403">
        <v>44562</v>
      </c>
      <c r="B312" s="404">
        <v>115.13500000000001</v>
      </c>
      <c r="D312" s="406">
        <f>B312/B308</f>
        <v>1.0693520823271538</v>
      </c>
    </row>
    <row r="313" spans="1:4" x14ac:dyDescent="0.2">
      <c r="A313" s="403">
        <v>44652</v>
      </c>
      <c r="B313" s="404">
        <v>117.67100000000001</v>
      </c>
    </row>
    <row r="314" spans="1:4" x14ac:dyDescent="0.2">
      <c r="A314" s="403">
        <v>44743</v>
      </c>
      <c r="B314" s="404">
        <v>118.962</v>
      </c>
    </row>
    <row r="315" spans="1:4" x14ac:dyDescent="0.2">
      <c r="A315" s="403">
        <v>44835</v>
      </c>
      <c r="B315" s="404">
        <v>120.093</v>
      </c>
    </row>
    <row r="316" spans="1:4" x14ac:dyDescent="0.2">
      <c r="A316" s="403">
        <v>44927</v>
      </c>
      <c r="B316" s="404">
        <v>121.261</v>
      </c>
    </row>
    <row r="317" spans="1:4" x14ac:dyDescent="0.2">
      <c r="A317" s="403">
        <v>45017</v>
      </c>
      <c r="B317" s="404">
        <v>121.76600000000001</v>
      </c>
    </row>
  </sheetData>
  <pageMargins left="0.75" right="0.75" top="1" bottom="1" header="0.5" footer="0.5"/>
  <pageSetup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E69C7-46D3-411B-8F7F-6D2162C4106D}">
  <sheetPr codeName="Sheet26">
    <tabColor rgb="FF00B0F0"/>
  </sheetPr>
  <dimension ref="A1:B1"/>
  <sheetViews>
    <sheetView workbookViewId="0">
      <selection activeCell="H27" sqref="H27"/>
    </sheetView>
  </sheetViews>
  <sheetFormatPr defaultRowHeight="15" x14ac:dyDescent="0.25"/>
  <sheetData>
    <row r="1" spans="1:2" x14ac:dyDescent="0.25">
      <c r="A1" s="149" t="s">
        <v>253</v>
      </c>
      <c r="B1" s="148" t="s">
        <v>252</v>
      </c>
    </row>
  </sheetData>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5F261-68FB-4BE4-BED0-A25C5F915DF7}">
  <sheetPr codeName="Sheet27">
    <tabColor rgb="FF00B0F0"/>
  </sheetPr>
  <dimension ref="A3:J27"/>
  <sheetViews>
    <sheetView workbookViewId="0">
      <selection activeCell="H27" sqref="H27"/>
    </sheetView>
  </sheetViews>
  <sheetFormatPr defaultRowHeight="12.75" x14ac:dyDescent="0.25"/>
  <cols>
    <col min="1" max="1" width="21.85546875" style="150" customWidth="1"/>
    <col min="2" max="10" width="10.42578125" style="151" customWidth="1"/>
    <col min="11" max="16384" width="9.140625" style="150"/>
  </cols>
  <sheetData>
    <row r="3" spans="1:10" ht="15" x14ac:dyDescent="0.25">
      <c r="A3" s="178" t="s">
        <v>287</v>
      </c>
      <c r="B3" s="177"/>
      <c r="C3" s="177"/>
      <c r="D3" s="177"/>
      <c r="E3" s="177"/>
      <c r="F3" s="177"/>
      <c r="G3" s="177"/>
      <c r="H3" s="177"/>
      <c r="I3" s="177"/>
      <c r="J3" s="177"/>
    </row>
    <row r="4" spans="1:10" ht="48" customHeight="1" x14ac:dyDescent="0.25">
      <c r="A4" s="176" t="s">
        <v>210</v>
      </c>
      <c r="B4" s="174" t="s">
        <v>286</v>
      </c>
      <c r="C4" s="173" t="s">
        <v>285</v>
      </c>
      <c r="D4" s="174" t="s">
        <v>284</v>
      </c>
      <c r="E4" s="175" t="s">
        <v>283</v>
      </c>
      <c r="F4" s="174" t="s">
        <v>282</v>
      </c>
      <c r="G4" s="175" t="s">
        <v>281</v>
      </c>
      <c r="H4" s="174" t="s">
        <v>280</v>
      </c>
      <c r="I4" s="174" t="s">
        <v>279</v>
      </c>
      <c r="J4" s="173" t="s">
        <v>278</v>
      </c>
    </row>
    <row r="5" spans="1:10" ht="13.5" customHeight="1" x14ac:dyDescent="0.25">
      <c r="A5" s="172" t="s">
        <v>277</v>
      </c>
      <c r="B5" s="171">
        <v>2026</v>
      </c>
      <c r="C5" s="171">
        <v>650</v>
      </c>
      <c r="D5" s="171">
        <v>4</v>
      </c>
      <c r="E5" s="169">
        <v>4507</v>
      </c>
      <c r="F5" s="170">
        <v>1</v>
      </c>
      <c r="G5" s="169">
        <v>4507</v>
      </c>
      <c r="H5" s="168">
        <v>5.0599999999999996</v>
      </c>
      <c r="I5" s="168">
        <v>45.68</v>
      </c>
      <c r="J5" s="167">
        <v>8638</v>
      </c>
    </row>
    <row r="6" spans="1:10" ht="23.1" customHeight="1" x14ac:dyDescent="0.25">
      <c r="A6" s="164" t="s">
        <v>276</v>
      </c>
      <c r="B6" s="162">
        <v>2026</v>
      </c>
      <c r="C6" s="162">
        <v>650</v>
      </c>
      <c r="D6" s="162">
        <v>4</v>
      </c>
      <c r="E6" s="160">
        <v>5577</v>
      </c>
      <c r="F6" s="161">
        <v>1.01</v>
      </c>
      <c r="G6" s="160">
        <v>5633</v>
      </c>
      <c r="H6" s="159">
        <v>7.97</v>
      </c>
      <c r="I6" s="159">
        <v>61.11</v>
      </c>
      <c r="J6" s="165">
        <v>9751</v>
      </c>
    </row>
    <row r="7" spans="1:10" ht="13.5" customHeight="1" x14ac:dyDescent="0.25">
      <c r="A7" s="164" t="s">
        <v>275</v>
      </c>
      <c r="B7" s="162">
        <v>2026</v>
      </c>
      <c r="C7" s="162">
        <v>650</v>
      </c>
      <c r="D7" s="162">
        <v>4</v>
      </c>
      <c r="E7" s="160">
        <v>7176</v>
      </c>
      <c r="F7" s="161">
        <v>1.02</v>
      </c>
      <c r="G7" s="160">
        <v>7319</v>
      </c>
      <c r="H7" s="159">
        <v>12.35</v>
      </c>
      <c r="I7" s="159">
        <v>67.02</v>
      </c>
      <c r="J7" s="165">
        <v>12507</v>
      </c>
    </row>
    <row r="8" spans="1:10" ht="13.5" customHeight="1" x14ac:dyDescent="0.25">
      <c r="A8" s="164" t="s">
        <v>274</v>
      </c>
      <c r="B8" s="162">
        <v>2025</v>
      </c>
      <c r="C8" s="162">
        <v>418</v>
      </c>
      <c r="D8" s="162">
        <v>3</v>
      </c>
      <c r="E8" s="160">
        <v>1330</v>
      </c>
      <c r="F8" s="161">
        <v>1</v>
      </c>
      <c r="G8" s="160">
        <v>1330</v>
      </c>
      <c r="H8" s="159">
        <v>2.87</v>
      </c>
      <c r="I8" s="159">
        <v>15.87</v>
      </c>
      <c r="J8" s="165">
        <v>6431</v>
      </c>
    </row>
    <row r="9" spans="1:10" ht="13.5" customHeight="1" x14ac:dyDescent="0.25">
      <c r="A9" s="164" t="s">
        <v>273</v>
      </c>
      <c r="B9" s="162">
        <v>2025</v>
      </c>
      <c r="C9" s="165">
        <v>1083</v>
      </c>
      <c r="D9" s="162">
        <v>3</v>
      </c>
      <c r="E9" s="160">
        <v>1176</v>
      </c>
      <c r="F9" s="161">
        <v>1</v>
      </c>
      <c r="G9" s="160">
        <v>1176</v>
      </c>
      <c r="H9" s="159">
        <v>2.1</v>
      </c>
      <c r="I9" s="159">
        <v>13.73</v>
      </c>
      <c r="J9" s="165">
        <v>6370</v>
      </c>
    </row>
    <row r="10" spans="1:10" ht="13.5" customHeight="1" x14ac:dyDescent="0.25">
      <c r="A10" s="164" t="s">
        <v>272</v>
      </c>
      <c r="B10" s="162">
        <v>2025</v>
      </c>
      <c r="C10" s="162">
        <v>377</v>
      </c>
      <c r="D10" s="162">
        <v>3</v>
      </c>
      <c r="E10" s="160">
        <v>3019</v>
      </c>
      <c r="F10" s="161">
        <v>1.04</v>
      </c>
      <c r="G10" s="160">
        <v>3140</v>
      </c>
      <c r="H10" s="159">
        <v>6.57</v>
      </c>
      <c r="I10" s="159">
        <v>31.06</v>
      </c>
      <c r="J10" s="165">
        <v>7124</v>
      </c>
    </row>
    <row r="11" spans="1:10" ht="13.5" customHeight="1" x14ac:dyDescent="0.25">
      <c r="A11" s="164" t="s">
        <v>271</v>
      </c>
      <c r="B11" s="162">
        <v>2024</v>
      </c>
      <c r="C11" s="162">
        <v>21</v>
      </c>
      <c r="D11" s="162">
        <v>2</v>
      </c>
      <c r="E11" s="160">
        <v>2240</v>
      </c>
      <c r="F11" s="161">
        <v>1</v>
      </c>
      <c r="G11" s="160">
        <v>2240</v>
      </c>
      <c r="H11" s="159">
        <v>6.4</v>
      </c>
      <c r="I11" s="159">
        <v>39.57</v>
      </c>
      <c r="J11" s="165">
        <v>8295</v>
      </c>
    </row>
    <row r="12" spans="1:10" ht="27" customHeight="1" x14ac:dyDescent="0.25">
      <c r="A12" s="163" t="s">
        <v>270</v>
      </c>
      <c r="B12" s="162">
        <v>2024</v>
      </c>
      <c r="C12" s="162">
        <v>105</v>
      </c>
      <c r="D12" s="162">
        <v>2</v>
      </c>
      <c r="E12" s="160">
        <v>1428</v>
      </c>
      <c r="F12" s="161">
        <v>1</v>
      </c>
      <c r="G12" s="160">
        <v>1428</v>
      </c>
      <c r="H12" s="159">
        <v>5.29</v>
      </c>
      <c r="I12" s="159">
        <v>18.350000000000001</v>
      </c>
      <c r="J12" s="165">
        <v>9124</v>
      </c>
    </row>
    <row r="13" spans="1:10" ht="23.1" customHeight="1" x14ac:dyDescent="0.25">
      <c r="A13" s="164" t="s">
        <v>269</v>
      </c>
      <c r="B13" s="162">
        <v>2024</v>
      </c>
      <c r="C13" s="162">
        <v>237</v>
      </c>
      <c r="D13" s="162">
        <v>2</v>
      </c>
      <c r="E13" s="166">
        <v>867</v>
      </c>
      <c r="F13" s="161">
        <v>1</v>
      </c>
      <c r="G13" s="166">
        <v>867</v>
      </c>
      <c r="H13" s="159">
        <v>5.0599999999999996</v>
      </c>
      <c r="I13" s="159">
        <v>7.88</v>
      </c>
      <c r="J13" s="165">
        <v>9905</v>
      </c>
    </row>
    <row r="14" spans="1:10" ht="13.5" customHeight="1" x14ac:dyDescent="0.25">
      <c r="A14" s="164" t="s">
        <v>268</v>
      </c>
      <c r="B14" s="162">
        <v>2025</v>
      </c>
      <c r="C14" s="162">
        <v>10</v>
      </c>
      <c r="D14" s="162">
        <v>3</v>
      </c>
      <c r="E14" s="160">
        <v>6771</v>
      </c>
      <c r="F14" s="161">
        <v>1.08</v>
      </c>
      <c r="G14" s="160">
        <v>7291</v>
      </c>
      <c r="H14" s="159">
        <v>0.66</v>
      </c>
      <c r="I14" s="159">
        <v>34.65</v>
      </c>
      <c r="J14" s="165">
        <v>6469</v>
      </c>
    </row>
    <row r="15" spans="1:10" ht="13.5" customHeight="1" x14ac:dyDescent="0.25">
      <c r="A15" s="164" t="s">
        <v>267</v>
      </c>
      <c r="B15" s="162">
        <v>2028</v>
      </c>
      <c r="C15" s="165">
        <v>2156</v>
      </c>
      <c r="D15" s="162">
        <v>6</v>
      </c>
      <c r="E15" s="160">
        <v>7406</v>
      </c>
      <c r="F15" s="161">
        <v>1.05</v>
      </c>
      <c r="G15" s="160">
        <v>7777</v>
      </c>
      <c r="H15" s="159">
        <v>2.67</v>
      </c>
      <c r="I15" s="159">
        <v>136.91</v>
      </c>
      <c r="J15" s="165">
        <v>10447</v>
      </c>
    </row>
    <row r="16" spans="1:10" ht="13.5" customHeight="1" x14ac:dyDescent="0.25">
      <c r="A16" s="164" t="s">
        <v>266</v>
      </c>
      <c r="B16" s="162">
        <v>2028</v>
      </c>
      <c r="C16" s="162">
        <v>600</v>
      </c>
      <c r="D16" s="162">
        <v>6</v>
      </c>
      <c r="E16" s="160">
        <v>7590</v>
      </c>
      <c r="F16" s="161">
        <v>1.1000000000000001</v>
      </c>
      <c r="G16" s="160">
        <v>8349</v>
      </c>
      <c r="H16" s="159">
        <v>3.38</v>
      </c>
      <c r="I16" s="159">
        <v>106.92</v>
      </c>
      <c r="J16" s="165">
        <v>10447</v>
      </c>
    </row>
    <row r="17" spans="1:10" ht="13.5" customHeight="1" x14ac:dyDescent="0.25">
      <c r="A17" s="164" t="s">
        <v>265</v>
      </c>
      <c r="B17" s="162">
        <v>2025</v>
      </c>
      <c r="C17" s="162">
        <v>2</v>
      </c>
      <c r="D17" s="162">
        <v>3</v>
      </c>
      <c r="E17" s="160">
        <v>1915</v>
      </c>
      <c r="F17" s="161">
        <v>1</v>
      </c>
      <c r="G17" s="160">
        <v>1915</v>
      </c>
      <c r="H17" s="159">
        <v>9.69</v>
      </c>
      <c r="I17" s="159">
        <v>21.79</v>
      </c>
      <c r="J17" s="165">
        <v>8912</v>
      </c>
    </row>
    <row r="18" spans="1:10" ht="13.5" customHeight="1" x14ac:dyDescent="0.25">
      <c r="A18" s="164" t="s">
        <v>264</v>
      </c>
      <c r="B18" s="162">
        <v>2024</v>
      </c>
      <c r="C18" s="162">
        <v>1</v>
      </c>
      <c r="D18" s="162">
        <v>2</v>
      </c>
      <c r="E18" s="160">
        <v>2300</v>
      </c>
      <c r="F18" s="161">
        <v>1</v>
      </c>
      <c r="G18" s="160">
        <v>2300</v>
      </c>
      <c r="H18" s="159">
        <v>9.69</v>
      </c>
      <c r="I18" s="159">
        <v>21.79</v>
      </c>
      <c r="J18" s="165">
        <v>9894</v>
      </c>
    </row>
    <row r="19" spans="1:10" ht="13.5" customHeight="1" x14ac:dyDescent="0.25">
      <c r="A19" s="164" t="s">
        <v>263</v>
      </c>
      <c r="B19" s="162">
        <v>2023</v>
      </c>
      <c r="C19" s="162">
        <v>50</v>
      </c>
      <c r="D19" s="162">
        <v>1</v>
      </c>
      <c r="E19" s="160">
        <v>1270</v>
      </c>
      <c r="F19" s="161">
        <v>1</v>
      </c>
      <c r="G19" s="160">
        <v>1270</v>
      </c>
      <c r="H19" s="159">
        <v>0</v>
      </c>
      <c r="I19" s="159">
        <v>45.76</v>
      </c>
      <c r="J19" s="158" t="s">
        <v>254</v>
      </c>
    </row>
    <row r="20" spans="1:10" ht="13.5" customHeight="1" x14ac:dyDescent="0.25">
      <c r="A20" s="164" t="s">
        <v>262</v>
      </c>
      <c r="B20" s="162">
        <v>2026</v>
      </c>
      <c r="C20" s="162">
        <v>50</v>
      </c>
      <c r="D20" s="162">
        <v>4</v>
      </c>
      <c r="E20" s="160">
        <v>4996</v>
      </c>
      <c r="F20" s="161">
        <v>1</v>
      </c>
      <c r="G20" s="160">
        <v>4998</v>
      </c>
      <c r="H20" s="159">
        <v>5.44</v>
      </c>
      <c r="I20" s="159">
        <v>141.5</v>
      </c>
      <c r="J20" s="165">
        <v>13500</v>
      </c>
    </row>
    <row r="21" spans="1:10" ht="13.5" customHeight="1" x14ac:dyDescent="0.25">
      <c r="A21" s="164" t="s">
        <v>261</v>
      </c>
      <c r="B21" s="162">
        <v>2026</v>
      </c>
      <c r="C21" s="162">
        <v>50</v>
      </c>
      <c r="D21" s="162">
        <v>4</v>
      </c>
      <c r="E21" s="160">
        <v>3403</v>
      </c>
      <c r="F21" s="161">
        <v>1</v>
      </c>
      <c r="G21" s="160">
        <v>3403</v>
      </c>
      <c r="H21" s="159">
        <v>1.31</v>
      </c>
      <c r="I21" s="159">
        <v>153.97999999999999</v>
      </c>
      <c r="J21" s="165">
        <v>8881</v>
      </c>
    </row>
    <row r="22" spans="1:10" ht="13.5" customHeight="1" x14ac:dyDescent="0.25">
      <c r="A22" s="164" t="s">
        <v>260</v>
      </c>
      <c r="B22" s="162">
        <v>2026</v>
      </c>
      <c r="C22" s="162">
        <v>100</v>
      </c>
      <c r="D22" s="162">
        <v>4</v>
      </c>
      <c r="E22" s="160">
        <v>3421</v>
      </c>
      <c r="F22" s="161">
        <v>1</v>
      </c>
      <c r="G22" s="160">
        <v>3421</v>
      </c>
      <c r="H22" s="159">
        <v>1.57</v>
      </c>
      <c r="I22" s="159">
        <v>47.06</v>
      </c>
      <c r="J22" s="158" t="s">
        <v>254</v>
      </c>
    </row>
    <row r="23" spans="1:10" ht="13.5" customHeight="1" x14ac:dyDescent="0.25">
      <c r="A23" s="164" t="s">
        <v>259</v>
      </c>
      <c r="B23" s="162">
        <v>2025</v>
      </c>
      <c r="C23" s="162">
        <v>200</v>
      </c>
      <c r="D23" s="162">
        <v>3</v>
      </c>
      <c r="E23" s="160">
        <v>2098</v>
      </c>
      <c r="F23" s="161">
        <v>1</v>
      </c>
      <c r="G23" s="160">
        <v>2098</v>
      </c>
      <c r="H23" s="159">
        <v>0</v>
      </c>
      <c r="I23" s="159">
        <v>29.64</v>
      </c>
      <c r="J23" s="158" t="s">
        <v>254</v>
      </c>
    </row>
    <row r="24" spans="1:10" ht="13.5" customHeight="1" x14ac:dyDescent="0.25">
      <c r="A24" s="164" t="s">
        <v>258</v>
      </c>
      <c r="B24" s="162">
        <v>2026</v>
      </c>
      <c r="C24" s="162">
        <v>400</v>
      </c>
      <c r="D24" s="162">
        <v>4</v>
      </c>
      <c r="E24" s="160">
        <v>5338</v>
      </c>
      <c r="F24" s="161">
        <v>1.25</v>
      </c>
      <c r="G24" s="160">
        <v>6672</v>
      </c>
      <c r="H24" s="159">
        <v>0</v>
      </c>
      <c r="I24" s="159">
        <v>123.81</v>
      </c>
      <c r="J24" s="158" t="s">
        <v>254</v>
      </c>
    </row>
    <row r="25" spans="1:10" ht="13.5" customHeight="1" x14ac:dyDescent="0.25">
      <c r="A25" s="164" t="s">
        <v>257</v>
      </c>
      <c r="B25" s="162">
        <v>2025</v>
      </c>
      <c r="C25" s="162">
        <v>115</v>
      </c>
      <c r="D25" s="162">
        <v>3</v>
      </c>
      <c r="E25" s="160">
        <v>8732</v>
      </c>
      <c r="F25" s="161">
        <v>1</v>
      </c>
      <c r="G25" s="160">
        <v>8732</v>
      </c>
      <c r="H25" s="159">
        <v>0</v>
      </c>
      <c r="I25" s="159">
        <v>96.1</v>
      </c>
      <c r="J25" s="158" t="s">
        <v>254</v>
      </c>
    </row>
    <row r="26" spans="1:10" ht="27" customHeight="1" x14ac:dyDescent="0.25">
      <c r="A26" s="163" t="s">
        <v>256</v>
      </c>
      <c r="B26" s="162">
        <v>2024</v>
      </c>
      <c r="C26" s="162">
        <v>150</v>
      </c>
      <c r="D26" s="162">
        <v>2</v>
      </c>
      <c r="E26" s="160">
        <v>1448</v>
      </c>
      <c r="F26" s="161">
        <v>1</v>
      </c>
      <c r="G26" s="160">
        <v>1448</v>
      </c>
      <c r="H26" s="159">
        <v>0</v>
      </c>
      <c r="I26" s="159">
        <v>17.16</v>
      </c>
      <c r="J26" s="158" t="s">
        <v>254</v>
      </c>
    </row>
    <row r="27" spans="1:10" ht="13.5" customHeight="1" x14ac:dyDescent="0.25">
      <c r="A27" s="157" t="s">
        <v>255</v>
      </c>
      <c r="B27" s="156">
        <v>2024</v>
      </c>
      <c r="C27" s="156">
        <v>150</v>
      </c>
      <c r="D27" s="156">
        <v>2</v>
      </c>
      <c r="E27" s="154">
        <v>1808</v>
      </c>
      <c r="F27" s="155">
        <v>1</v>
      </c>
      <c r="G27" s="154">
        <v>1808</v>
      </c>
      <c r="H27" s="153">
        <v>0</v>
      </c>
      <c r="I27" s="153">
        <v>32.42</v>
      </c>
      <c r="J27" s="152" t="s">
        <v>254</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B59F9-4542-4641-9B37-DB0F4B7BD760}">
  <sheetPr codeName="Sheet2">
    <tabColor theme="9" tint="0.59999389629810485"/>
    <pageSetUpPr fitToPage="1"/>
  </sheetPr>
  <dimension ref="A2:G25"/>
  <sheetViews>
    <sheetView workbookViewId="0"/>
  </sheetViews>
  <sheetFormatPr defaultRowHeight="15" x14ac:dyDescent="0.25"/>
  <cols>
    <col min="1" max="1" width="11.28515625" style="5" customWidth="1"/>
    <col min="2" max="7" width="15.140625" style="5" customWidth="1"/>
    <col min="8" max="8" width="9.140625" style="5"/>
    <col min="9" max="9" width="18.28515625" style="5" bestFit="1" customWidth="1"/>
    <col min="10" max="10" width="16" style="5" customWidth="1"/>
    <col min="11" max="16384" width="9.140625" style="5"/>
  </cols>
  <sheetData>
    <row r="2" spans="1:7" x14ac:dyDescent="0.25">
      <c r="A2" s="23" t="s">
        <v>37</v>
      </c>
    </row>
    <row r="3" spans="1:7" ht="9" customHeight="1" thickBot="1" x14ac:dyDescent="0.3">
      <c r="A3" s="237"/>
      <c r="B3" s="237"/>
      <c r="C3" s="237"/>
      <c r="D3" s="237"/>
      <c r="E3" s="237"/>
      <c r="F3" s="237"/>
      <c r="G3" s="237"/>
    </row>
    <row r="4" spans="1:7" ht="6.75" customHeight="1" thickTop="1" x14ac:dyDescent="0.25">
      <c r="C4" s="389"/>
    </row>
    <row r="5" spans="1:7" ht="30" x14ac:dyDescent="0.25">
      <c r="A5" s="390" t="s">
        <v>1</v>
      </c>
      <c r="B5" s="391" t="s">
        <v>17</v>
      </c>
      <c r="C5" s="391" t="s">
        <v>2</v>
      </c>
      <c r="D5" s="391" t="s">
        <v>3</v>
      </c>
      <c r="E5" s="392" t="s">
        <v>36</v>
      </c>
      <c r="F5" s="391" t="s">
        <v>4</v>
      </c>
      <c r="G5" s="392" t="s">
        <v>35</v>
      </c>
    </row>
    <row r="6" spans="1:7" ht="5.25" customHeight="1" x14ac:dyDescent="0.25">
      <c r="A6" s="238"/>
      <c r="B6" s="393"/>
      <c r="C6" s="393"/>
      <c r="D6" s="393"/>
      <c r="E6" s="394"/>
      <c r="F6" s="393"/>
      <c r="G6" s="394"/>
    </row>
    <row r="7" spans="1:7" ht="5.25" customHeight="1" x14ac:dyDescent="0.25">
      <c r="C7" s="395"/>
      <c r="D7" s="395"/>
      <c r="E7" s="395"/>
      <c r="F7" s="395"/>
      <c r="G7" s="395"/>
    </row>
    <row r="8" spans="1:7" x14ac:dyDescent="0.25">
      <c r="A8" s="5" t="s">
        <v>6</v>
      </c>
      <c r="B8" s="396">
        <f>Aurora_Revenues_Table7!F3</f>
        <v>21003199135.454369</v>
      </c>
      <c r="C8" s="396">
        <f>Aurora_Revenues_Table7!B3</f>
        <v>1653983131.7872906</v>
      </c>
      <c r="D8" s="396">
        <f>Aurora_Revenues_Table7!C3</f>
        <v>13380498086.199961</v>
      </c>
      <c r="E8" s="396">
        <f t="shared" ref="E8" si="0">SUM(C8:D8)-B8</f>
        <v>-5968717917.4671173</v>
      </c>
      <c r="F8" s="396">
        <f>Aurora_Revenues_Table7!D3</f>
        <v>509007846.62512541</v>
      </c>
      <c r="G8" s="396">
        <f t="shared" ref="G8" si="1">E8+F8</f>
        <v>-5459710070.8419914</v>
      </c>
    </row>
    <row r="9" spans="1:7" ht="2.25" customHeight="1" thickBot="1" x14ac:dyDescent="0.3">
      <c r="A9" s="237"/>
      <c r="B9" s="237"/>
      <c r="C9" s="237"/>
      <c r="D9" s="237"/>
      <c r="E9" s="237"/>
      <c r="F9" s="237"/>
      <c r="G9" s="237"/>
    </row>
    <row r="10" spans="1:7" ht="15.75" thickTop="1" x14ac:dyDescent="0.25"/>
    <row r="12" spans="1:7" x14ac:dyDescent="0.25">
      <c r="A12" s="5" t="s">
        <v>38</v>
      </c>
      <c r="B12" s="397">
        <v>20</v>
      </c>
    </row>
    <row r="15" spans="1:7" ht="31.5" x14ac:dyDescent="0.5">
      <c r="A15" s="398" t="s">
        <v>41</v>
      </c>
    </row>
    <row r="16" spans="1:7" x14ac:dyDescent="0.25">
      <c r="A16" s="23" t="s">
        <v>40</v>
      </c>
    </row>
    <row r="17" spans="1:7" ht="4.5" customHeight="1" thickBot="1" x14ac:dyDescent="0.3">
      <c r="A17" s="237"/>
      <c r="B17" s="237"/>
      <c r="C17" s="237"/>
      <c r="D17" s="237"/>
      <c r="E17" s="237"/>
      <c r="F17" s="237"/>
      <c r="G17" s="237"/>
    </row>
    <row r="18" spans="1:7" ht="6.75" customHeight="1" thickTop="1" x14ac:dyDescent="0.25">
      <c r="C18" s="389"/>
    </row>
    <row r="19" spans="1:7" ht="30" x14ac:dyDescent="0.25">
      <c r="A19" s="390" t="s">
        <v>1</v>
      </c>
      <c r="B19" s="391" t="s">
        <v>17</v>
      </c>
      <c r="C19" s="391" t="s">
        <v>2</v>
      </c>
      <c r="D19" s="391" t="s">
        <v>3</v>
      </c>
      <c r="E19" s="392" t="s">
        <v>36</v>
      </c>
      <c r="F19" s="391" t="s">
        <v>4</v>
      </c>
      <c r="G19" s="392" t="s">
        <v>8</v>
      </c>
    </row>
    <row r="20" spans="1:7" ht="5.25" customHeight="1" x14ac:dyDescent="0.25">
      <c r="A20" s="238"/>
      <c r="B20" s="393"/>
      <c r="C20" s="393"/>
      <c r="D20" s="393"/>
      <c r="E20" s="394"/>
      <c r="F20" s="393"/>
      <c r="G20" s="394"/>
    </row>
    <row r="21" spans="1:7" ht="5.25" customHeight="1" x14ac:dyDescent="0.25">
      <c r="C21" s="395"/>
      <c r="D21" s="395"/>
      <c r="E21" s="395"/>
      <c r="F21" s="395"/>
      <c r="G21" s="395"/>
    </row>
    <row r="22" spans="1:7" x14ac:dyDescent="0.25">
      <c r="A22" s="5" t="s">
        <v>6</v>
      </c>
      <c r="B22" s="396">
        <f>B8/$B$12/thousand</f>
        <v>1050159.9567727183</v>
      </c>
      <c r="C22" s="396">
        <f>C8/$B$12/thousand</f>
        <v>82699.156589364531</v>
      </c>
      <c r="D22" s="396">
        <f>D8/$B$12/thousand</f>
        <v>669024.90430999803</v>
      </c>
      <c r="E22" s="396">
        <f t="shared" ref="E22" si="2">SUM(C22:D22)-B22</f>
        <v>-298435.8958733558</v>
      </c>
      <c r="F22" s="396">
        <f>F8/$B$12/thousand</f>
        <v>25450.392331256269</v>
      </c>
      <c r="G22" s="396">
        <f t="shared" ref="G22" si="3">E22+F22</f>
        <v>-272985.5035420995</v>
      </c>
    </row>
    <row r="23" spans="1:7" ht="2.25" customHeight="1" thickBot="1" x14ac:dyDescent="0.3">
      <c r="A23" s="237"/>
      <c r="B23" s="237"/>
      <c r="C23" s="237"/>
      <c r="D23" s="237"/>
      <c r="E23" s="237"/>
      <c r="F23" s="237"/>
      <c r="G23" s="237"/>
    </row>
    <row r="24" spans="1:7" ht="6" customHeight="1" thickTop="1" x14ac:dyDescent="0.25"/>
    <row r="25" spans="1:7" x14ac:dyDescent="0.25">
      <c r="A25" s="5" t="s">
        <v>39</v>
      </c>
      <c r="B25" s="5">
        <f>10^3</f>
        <v>1000</v>
      </c>
    </row>
  </sheetData>
  <printOptions horizontalCentered="1" verticalCentered="1"/>
  <pageMargins left="0.7" right="0.7" top="0.75" bottom="0.75" header="0.3" footer="0.3"/>
  <pageSetup orientation="landscape" blackAndWhite="1"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B3E47-8368-4EDE-B2CB-E8B3E84D693D}">
  <sheetPr codeName="Sheet28">
    <tabColor rgb="FF00B0F0"/>
  </sheetPr>
  <dimension ref="A3:Z44"/>
  <sheetViews>
    <sheetView zoomScale="115" zoomScaleNormal="115" workbookViewId="0">
      <pane xSplit="1" ySplit="9" topLeftCell="B28" activePane="bottomRight" state="frozen"/>
      <selection activeCell="H27" sqref="H27"/>
      <selection pane="topRight" activeCell="H27" sqref="H27"/>
      <selection pane="bottomLeft" activeCell="H27" sqref="H27"/>
      <selection pane="bottomRight"/>
    </sheetView>
  </sheetViews>
  <sheetFormatPr defaultRowHeight="12.75" x14ac:dyDescent="0.25"/>
  <cols>
    <col min="1" max="1" width="29.85546875" style="419" customWidth="1"/>
    <col min="2" max="26" width="17.7109375" style="419" customWidth="1"/>
    <col min="27" max="16384" width="9.140625" style="419"/>
  </cols>
  <sheetData>
    <row r="3" spans="1:26" ht="31.5" customHeight="1" x14ac:dyDescent="0.2">
      <c r="A3" s="417" t="s">
        <v>432</v>
      </c>
      <c r="B3" s="417"/>
      <c r="C3" s="417"/>
      <c r="D3" s="417"/>
      <c r="E3" s="417"/>
      <c r="F3" s="417"/>
      <c r="G3" s="417"/>
      <c r="H3" s="418"/>
      <c r="I3" s="418"/>
      <c r="J3" s="418"/>
      <c r="K3" s="418"/>
      <c r="L3" s="418"/>
      <c r="M3" s="418"/>
      <c r="N3" s="418"/>
      <c r="O3" s="418"/>
    </row>
    <row r="4" spans="1:26" x14ac:dyDescent="0.2">
      <c r="A4" s="418"/>
      <c r="B4" s="418"/>
      <c r="C4" s="418"/>
      <c r="D4" s="418"/>
      <c r="E4" s="418"/>
      <c r="F4" s="418"/>
      <c r="G4" s="418"/>
      <c r="H4" s="418"/>
      <c r="I4" s="418"/>
      <c r="J4" s="418"/>
      <c r="K4" s="418"/>
      <c r="L4" s="418"/>
      <c r="M4" s="418"/>
      <c r="N4" s="418"/>
      <c r="O4" s="418"/>
    </row>
    <row r="5" spans="1:26" x14ac:dyDescent="0.2">
      <c r="A5" s="418" t="s">
        <v>317</v>
      </c>
      <c r="B5" s="407">
        <v>1</v>
      </c>
      <c r="C5" s="407">
        <v>2</v>
      </c>
      <c r="D5" s="407">
        <v>3</v>
      </c>
      <c r="E5" s="407">
        <v>4</v>
      </c>
      <c r="F5" s="407">
        <v>5</v>
      </c>
      <c r="G5" s="407">
        <v>6</v>
      </c>
      <c r="H5" s="407">
        <v>7</v>
      </c>
      <c r="I5" s="407">
        <v>8</v>
      </c>
      <c r="J5" s="407">
        <v>9</v>
      </c>
      <c r="K5" s="407">
        <v>10</v>
      </c>
      <c r="L5" s="407">
        <v>11</v>
      </c>
      <c r="M5" s="407">
        <v>12</v>
      </c>
      <c r="N5" s="407">
        <v>13</v>
      </c>
      <c r="O5" s="407">
        <v>14</v>
      </c>
      <c r="P5" s="407">
        <v>15</v>
      </c>
      <c r="Q5" s="407">
        <v>16</v>
      </c>
      <c r="R5" s="407">
        <v>17</v>
      </c>
      <c r="S5" s="407">
        <v>18</v>
      </c>
      <c r="T5" s="407">
        <v>19</v>
      </c>
      <c r="U5" s="407">
        <v>20</v>
      </c>
      <c r="V5" s="407">
        <v>21</v>
      </c>
      <c r="W5" s="407">
        <v>22</v>
      </c>
      <c r="X5" s="407">
        <v>23</v>
      </c>
      <c r="Y5" s="407">
        <v>24</v>
      </c>
      <c r="Z5" s="407">
        <v>25</v>
      </c>
    </row>
    <row r="6" spans="1:26" x14ac:dyDescent="0.25">
      <c r="A6" s="420" t="s">
        <v>316</v>
      </c>
      <c r="B6" s="408" t="s">
        <v>357</v>
      </c>
      <c r="C6" s="408" t="s">
        <v>358</v>
      </c>
      <c r="D6" s="408" t="s">
        <v>359</v>
      </c>
      <c r="E6" s="408" t="s">
        <v>360</v>
      </c>
      <c r="F6" s="408" t="s">
        <v>361</v>
      </c>
      <c r="G6" s="408" t="s">
        <v>362</v>
      </c>
      <c r="H6" s="408" t="s">
        <v>363</v>
      </c>
      <c r="I6" s="408" t="s">
        <v>364</v>
      </c>
      <c r="J6" s="408" t="s">
        <v>365</v>
      </c>
      <c r="K6" s="408" t="s">
        <v>366</v>
      </c>
      <c r="L6" s="408" t="s">
        <v>367</v>
      </c>
      <c r="M6" s="408" t="s">
        <v>368</v>
      </c>
      <c r="N6" s="408" t="s">
        <v>369</v>
      </c>
      <c r="O6" s="408" t="s">
        <v>370</v>
      </c>
      <c r="P6" s="408" t="s">
        <v>371</v>
      </c>
      <c r="Q6" s="408" t="s">
        <v>372</v>
      </c>
      <c r="R6" s="408" t="s">
        <v>373</v>
      </c>
      <c r="S6" s="408" t="s">
        <v>374</v>
      </c>
      <c r="T6" s="408" t="s">
        <v>375</v>
      </c>
      <c r="U6" s="408" t="s">
        <v>376</v>
      </c>
      <c r="V6" s="408" t="s">
        <v>377</v>
      </c>
      <c r="W6" s="408" t="s">
        <v>378</v>
      </c>
      <c r="X6" s="408" t="s">
        <v>379</v>
      </c>
      <c r="Y6" s="408" t="s">
        <v>380</v>
      </c>
      <c r="Z6" s="408" t="s">
        <v>381</v>
      </c>
    </row>
    <row r="7" spans="1:26" ht="51" x14ac:dyDescent="0.25">
      <c r="A7" s="421" t="s">
        <v>315</v>
      </c>
      <c r="B7" s="408" t="s">
        <v>382</v>
      </c>
      <c r="C7" s="408" t="s">
        <v>383</v>
      </c>
      <c r="D7" s="408" t="s">
        <v>384</v>
      </c>
      <c r="E7" s="408" t="s">
        <v>385</v>
      </c>
      <c r="F7" s="408" t="s">
        <v>386</v>
      </c>
      <c r="G7" s="408" t="s">
        <v>387</v>
      </c>
      <c r="H7" s="408" t="s">
        <v>388</v>
      </c>
      <c r="I7" s="408" t="s">
        <v>389</v>
      </c>
      <c r="J7" s="408" t="s">
        <v>390</v>
      </c>
      <c r="K7" s="408" t="s">
        <v>391</v>
      </c>
      <c r="L7" s="408" t="s">
        <v>392</v>
      </c>
      <c r="M7" s="408" t="s">
        <v>393</v>
      </c>
      <c r="N7" s="408" t="s">
        <v>394</v>
      </c>
      <c r="O7" s="408" t="s">
        <v>395</v>
      </c>
      <c r="P7" s="408" t="s">
        <v>396</v>
      </c>
      <c r="Q7" s="408" t="s">
        <v>397</v>
      </c>
      <c r="R7" s="408" t="s">
        <v>398</v>
      </c>
      <c r="S7" s="408" t="s">
        <v>399</v>
      </c>
      <c r="T7" s="408" t="s">
        <v>400</v>
      </c>
      <c r="U7" s="408" t="s">
        <v>401</v>
      </c>
      <c r="V7" s="408" t="s">
        <v>402</v>
      </c>
      <c r="W7" s="408" t="s">
        <v>403</v>
      </c>
      <c r="X7" s="408" t="s">
        <v>404</v>
      </c>
      <c r="Y7" s="408" t="s">
        <v>405</v>
      </c>
      <c r="Z7" s="408" t="s">
        <v>406</v>
      </c>
    </row>
    <row r="8" spans="1:26" ht="25.5" x14ac:dyDescent="0.25">
      <c r="A8" s="409" t="s">
        <v>314</v>
      </c>
      <c r="B8" s="408" t="s">
        <v>407</v>
      </c>
      <c r="C8" s="408" t="s">
        <v>408</v>
      </c>
      <c r="D8" s="408" t="s">
        <v>409</v>
      </c>
      <c r="E8" s="408" t="s">
        <v>410</v>
      </c>
      <c r="F8" s="408" t="s">
        <v>411</v>
      </c>
      <c r="G8" s="408" t="s">
        <v>412</v>
      </c>
      <c r="H8" s="408" t="s">
        <v>413</v>
      </c>
      <c r="I8" s="408" t="s">
        <v>414</v>
      </c>
      <c r="J8" s="408" t="s">
        <v>415</v>
      </c>
      <c r="K8" s="408" t="s">
        <v>416</v>
      </c>
      <c r="L8" s="408" t="s">
        <v>417</v>
      </c>
      <c r="M8" s="408" t="s">
        <v>418</v>
      </c>
      <c r="N8" s="408" t="s">
        <v>419</v>
      </c>
      <c r="O8" s="408" t="s">
        <v>420</v>
      </c>
      <c r="P8" s="408" t="s">
        <v>421</v>
      </c>
      <c r="Q8" s="408" t="s">
        <v>422</v>
      </c>
      <c r="R8" s="408" t="s">
        <v>423</v>
      </c>
      <c r="S8" s="408" t="s">
        <v>424</v>
      </c>
      <c r="T8" s="408" t="s">
        <v>425</v>
      </c>
      <c r="U8" s="408" t="s">
        <v>426</v>
      </c>
      <c r="V8" s="408" t="s">
        <v>427</v>
      </c>
      <c r="W8" s="408" t="s">
        <v>428</v>
      </c>
      <c r="X8" s="408" t="s">
        <v>429</v>
      </c>
      <c r="Y8" s="408" t="s">
        <v>430</v>
      </c>
      <c r="Z8" s="408" t="s">
        <v>431</v>
      </c>
    </row>
    <row r="9" spans="1:26" ht="24" customHeight="1" x14ac:dyDescent="0.25">
      <c r="A9" s="410" t="s">
        <v>210</v>
      </c>
      <c r="B9" s="422"/>
      <c r="C9" s="422"/>
      <c r="D9" s="423"/>
      <c r="E9" s="423"/>
      <c r="F9" s="422"/>
      <c r="G9" s="422"/>
      <c r="H9" s="422"/>
      <c r="I9" s="422"/>
      <c r="J9" s="422"/>
      <c r="K9" s="423"/>
      <c r="L9" s="423"/>
      <c r="M9" s="422"/>
      <c r="N9" s="424"/>
      <c r="O9" s="425"/>
      <c r="P9" s="426"/>
      <c r="Q9" s="425"/>
      <c r="R9" s="425"/>
      <c r="S9" s="425"/>
      <c r="T9" s="427"/>
      <c r="U9" s="426"/>
      <c r="V9" s="425"/>
      <c r="W9" s="427"/>
      <c r="X9" s="425"/>
      <c r="Y9" s="425"/>
      <c r="Z9" s="427"/>
    </row>
    <row r="10" spans="1:26" ht="12" customHeight="1" x14ac:dyDescent="0.25">
      <c r="A10" s="411" t="s">
        <v>313</v>
      </c>
      <c r="B10" s="428">
        <v>4188</v>
      </c>
      <c r="C10" s="429">
        <v>4311</v>
      </c>
      <c r="D10" s="429">
        <v>4711</v>
      </c>
      <c r="E10" s="429">
        <v>4835</v>
      </c>
      <c r="F10" s="429">
        <v>4892</v>
      </c>
      <c r="G10" s="428">
        <v>4334</v>
      </c>
      <c r="H10" s="429">
        <v>5222</v>
      </c>
      <c r="I10" s="412" t="s">
        <v>254</v>
      </c>
      <c r="J10" s="428">
        <v>5104</v>
      </c>
      <c r="K10" s="429">
        <v>5269</v>
      </c>
      <c r="L10" s="429">
        <v>4495</v>
      </c>
      <c r="M10" s="428">
        <v>5664</v>
      </c>
      <c r="N10" s="428">
        <v>4851</v>
      </c>
      <c r="O10" s="428">
        <v>4337</v>
      </c>
      <c r="P10" s="429">
        <v>4401</v>
      </c>
      <c r="Q10" s="429">
        <v>4460</v>
      </c>
      <c r="R10" s="429">
        <v>4366</v>
      </c>
      <c r="S10" s="429">
        <v>4638</v>
      </c>
      <c r="T10" s="428">
        <v>4415</v>
      </c>
      <c r="U10" s="429">
        <v>4600</v>
      </c>
      <c r="V10" s="412" t="s">
        <v>254</v>
      </c>
      <c r="W10" s="413" t="s">
        <v>254</v>
      </c>
      <c r="X10" s="429">
        <v>4874</v>
      </c>
      <c r="Y10" s="429">
        <v>4556</v>
      </c>
      <c r="Z10" s="428">
        <v>4754</v>
      </c>
    </row>
    <row r="11" spans="1:26" ht="12" customHeight="1" x14ac:dyDescent="0.25">
      <c r="A11" s="414" t="s">
        <v>312</v>
      </c>
      <c r="B11" s="430">
        <v>5281</v>
      </c>
      <c r="C11" s="431">
        <v>5421</v>
      </c>
      <c r="D11" s="431">
        <v>5852</v>
      </c>
      <c r="E11" s="431">
        <v>6011</v>
      </c>
      <c r="F11" s="431">
        <v>6058</v>
      </c>
      <c r="G11" s="430">
        <v>5456</v>
      </c>
      <c r="H11" s="431">
        <v>6463</v>
      </c>
      <c r="I11" s="415" t="s">
        <v>254</v>
      </c>
      <c r="J11" s="430">
        <v>6334</v>
      </c>
      <c r="K11" s="431">
        <v>6504</v>
      </c>
      <c r="L11" s="431">
        <v>5632</v>
      </c>
      <c r="M11" s="430">
        <v>6914</v>
      </c>
      <c r="N11" s="430">
        <v>6055</v>
      </c>
      <c r="O11" s="430">
        <v>5460</v>
      </c>
      <c r="P11" s="431">
        <v>5511</v>
      </c>
      <c r="Q11" s="431">
        <v>5593</v>
      </c>
      <c r="R11" s="431">
        <v>5475</v>
      </c>
      <c r="S11" s="431">
        <v>5778</v>
      </c>
      <c r="T11" s="430">
        <v>5526</v>
      </c>
      <c r="U11" s="431">
        <v>5765</v>
      </c>
      <c r="V11" s="415" t="s">
        <v>254</v>
      </c>
      <c r="W11" s="416" t="s">
        <v>254</v>
      </c>
      <c r="X11" s="431">
        <v>6059</v>
      </c>
      <c r="Y11" s="431">
        <v>5704</v>
      </c>
      <c r="Z11" s="430">
        <v>5918</v>
      </c>
    </row>
    <row r="12" spans="1:26" ht="12" customHeight="1" x14ac:dyDescent="0.25">
      <c r="A12" s="414" t="s">
        <v>275</v>
      </c>
      <c r="B12" s="430">
        <v>6907</v>
      </c>
      <c r="C12" s="431">
        <v>7083</v>
      </c>
      <c r="D12" s="431">
        <v>7558</v>
      </c>
      <c r="E12" s="431">
        <v>7812</v>
      </c>
      <c r="F12" s="431">
        <v>7820</v>
      </c>
      <c r="G12" s="430">
        <v>7152</v>
      </c>
      <c r="H12" s="431">
        <v>8281</v>
      </c>
      <c r="I12" s="415" t="s">
        <v>254</v>
      </c>
      <c r="J12" s="430">
        <v>8068</v>
      </c>
      <c r="K12" s="431">
        <v>8294</v>
      </c>
      <c r="L12" s="431">
        <v>7292</v>
      </c>
      <c r="M12" s="430">
        <v>8831</v>
      </c>
      <c r="N12" s="430">
        <v>7750</v>
      </c>
      <c r="O12" s="430">
        <v>7165</v>
      </c>
      <c r="P12" s="431">
        <v>7228</v>
      </c>
      <c r="Q12" s="431">
        <v>7313</v>
      </c>
      <c r="R12" s="431">
        <v>7127</v>
      </c>
      <c r="S12" s="431">
        <v>7489</v>
      </c>
      <c r="T12" s="430">
        <v>7178</v>
      </c>
      <c r="U12" s="431">
        <v>7466</v>
      </c>
      <c r="V12" s="415" t="s">
        <v>254</v>
      </c>
      <c r="W12" s="416" t="s">
        <v>254</v>
      </c>
      <c r="X12" s="431">
        <v>7833</v>
      </c>
      <c r="Y12" s="431">
        <v>7355</v>
      </c>
      <c r="Z12" s="430">
        <v>7697</v>
      </c>
    </row>
    <row r="13" spans="1:26" ht="12" customHeight="1" x14ac:dyDescent="0.25">
      <c r="A13" s="414" t="s">
        <v>311</v>
      </c>
      <c r="B13" s="430">
        <v>1200</v>
      </c>
      <c r="C13" s="431">
        <v>1225</v>
      </c>
      <c r="D13" s="431">
        <v>1366</v>
      </c>
      <c r="E13" s="431">
        <v>1379</v>
      </c>
      <c r="F13" s="431">
        <v>1414</v>
      </c>
      <c r="G13" s="430">
        <v>1236</v>
      </c>
      <c r="H13" s="431">
        <v>1594</v>
      </c>
      <c r="I13" s="431">
        <v>2116</v>
      </c>
      <c r="J13" s="430">
        <v>1599</v>
      </c>
      <c r="K13" s="431">
        <v>1597</v>
      </c>
      <c r="L13" s="431">
        <v>1324</v>
      </c>
      <c r="M13" s="430">
        <v>1600</v>
      </c>
      <c r="N13" s="430">
        <v>1524</v>
      </c>
      <c r="O13" s="430">
        <v>1220</v>
      </c>
      <c r="P13" s="431">
        <v>1235</v>
      </c>
      <c r="Q13" s="431">
        <v>1273</v>
      </c>
      <c r="R13" s="431">
        <v>1234</v>
      </c>
      <c r="S13" s="431">
        <v>1309</v>
      </c>
      <c r="T13" s="430">
        <v>1222</v>
      </c>
      <c r="U13" s="431">
        <v>1201</v>
      </c>
      <c r="V13" s="431">
        <v>1759</v>
      </c>
      <c r="W13" s="430">
        <v>1719</v>
      </c>
      <c r="X13" s="431">
        <v>1399</v>
      </c>
      <c r="Y13" s="431">
        <v>1132</v>
      </c>
      <c r="Z13" s="430">
        <v>1224</v>
      </c>
    </row>
    <row r="14" spans="1:26" ht="12" customHeight="1" x14ac:dyDescent="0.25">
      <c r="A14" s="414" t="s">
        <v>310</v>
      </c>
      <c r="B14" s="432">
        <v>1045</v>
      </c>
      <c r="C14" s="433">
        <v>1072</v>
      </c>
      <c r="D14" s="431">
        <v>1215</v>
      </c>
      <c r="E14" s="431">
        <v>1236</v>
      </c>
      <c r="F14" s="431">
        <v>1268</v>
      </c>
      <c r="G14" s="432">
        <v>1084</v>
      </c>
      <c r="H14" s="431">
        <v>1393</v>
      </c>
      <c r="I14" s="431">
        <v>1909</v>
      </c>
      <c r="J14" s="430">
        <v>1370</v>
      </c>
      <c r="K14" s="431">
        <v>1401</v>
      </c>
      <c r="L14" s="431">
        <v>1147</v>
      </c>
      <c r="M14" s="430">
        <v>1469</v>
      </c>
      <c r="N14" s="430">
        <v>1295</v>
      </c>
      <c r="O14" s="432">
        <v>1071</v>
      </c>
      <c r="P14" s="433">
        <v>1085</v>
      </c>
      <c r="Q14" s="431">
        <v>1124</v>
      </c>
      <c r="R14" s="433">
        <v>1083</v>
      </c>
      <c r="S14" s="431">
        <v>1163</v>
      </c>
      <c r="T14" s="432">
        <v>1074</v>
      </c>
      <c r="U14" s="433">
        <v>1034</v>
      </c>
      <c r="V14" s="431">
        <v>1547</v>
      </c>
      <c r="W14" s="430">
        <v>1504</v>
      </c>
      <c r="X14" s="431">
        <v>1213</v>
      </c>
      <c r="Y14" s="433">
        <v>974</v>
      </c>
      <c r="Z14" s="432">
        <v>1092</v>
      </c>
    </row>
    <row r="15" spans="1:26" ht="12" customHeight="1" x14ac:dyDescent="0.25">
      <c r="A15" s="414" t="s">
        <v>309</v>
      </c>
      <c r="B15" s="430">
        <v>2945</v>
      </c>
      <c r="C15" s="431">
        <v>2972</v>
      </c>
      <c r="D15" s="431">
        <v>3175</v>
      </c>
      <c r="E15" s="431">
        <v>3182</v>
      </c>
      <c r="F15" s="431">
        <v>3231</v>
      </c>
      <c r="G15" s="430">
        <v>2999</v>
      </c>
      <c r="H15" s="431">
        <v>3334</v>
      </c>
      <c r="I15" s="431">
        <v>3776</v>
      </c>
      <c r="J15" s="430">
        <v>3258</v>
      </c>
      <c r="K15" s="431">
        <v>3307</v>
      </c>
      <c r="L15" s="431">
        <v>3041</v>
      </c>
      <c r="M15" s="430">
        <v>3447</v>
      </c>
      <c r="N15" s="430">
        <v>3168</v>
      </c>
      <c r="O15" s="430">
        <v>2962</v>
      </c>
      <c r="P15" s="431">
        <v>2977</v>
      </c>
      <c r="Q15" s="431">
        <v>3044</v>
      </c>
      <c r="R15" s="431">
        <v>2966</v>
      </c>
      <c r="S15" s="431">
        <v>3065</v>
      </c>
      <c r="T15" s="430">
        <v>2921</v>
      </c>
      <c r="U15" s="431">
        <v>2702</v>
      </c>
      <c r="V15" s="431">
        <v>3389</v>
      </c>
      <c r="W15" s="430">
        <v>3351</v>
      </c>
      <c r="X15" s="431">
        <v>3126</v>
      </c>
      <c r="Y15" s="431">
        <v>2541</v>
      </c>
      <c r="Z15" s="430">
        <v>2854</v>
      </c>
    </row>
    <row r="16" spans="1:26" ht="12" customHeight="1" x14ac:dyDescent="0.25">
      <c r="A16" s="414" t="s">
        <v>308</v>
      </c>
      <c r="B16" s="430">
        <v>2106</v>
      </c>
      <c r="C16" s="431">
        <v>2152</v>
      </c>
      <c r="D16" s="431">
        <v>2300</v>
      </c>
      <c r="E16" s="431">
        <v>2391</v>
      </c>
      <c r="F16" s="431">
        <v>2365</v>
      </c>
      <c r="G16" s="430">
        <v>2182</v>
      </c>
      <c r="H16" s="431">
        <v>2451</v>
      </c>
      <c r="I16" s="431">
        <v>3073</v>
      </c>
      <c r="J16" s="430">
        <v>2359</v>
      </c>
      <c r="K16" s="431">
        <v>2452</v>
      </c>
      <c r="L16" s="431">
        <v>2197</v>
      </c>
      <c r="M16" s="430">
        <v>2673</v>
      </c>
      <c r="N16" s="430">
        <v>2282</v>
      </c>
      <c r="O16" s="430">
        <v>2194</v>
      </c>
      <c r="P16" s="431">
        <v>2200</v>
      </c>
      <c r="Q16" s="431">
        <v>2238</v>
      </c>
      <c r="R16" s="431">
        <v>2178</v>
      </c>
      <c r="S16" s="431">
        <v>2295</v>
      </c>
      <c r="T16" s="430">
        <v>2200</v>
      </c>
      <c r="U16" s="431">
        <v>2221</v>
      </c>
      <c r="V16" s="431">
        <v>2661</v>
      </c>
      <c r="W16" s="430">
        <v>2613</v>
      </c>
      <c r="X16" s="431">
        <v>2367</v>
      </c>
      <c r="Y16" s="431">
        <v>2192</v>
      </c>
      <c r="Z16" s="430">
        <v>2347</v>
      </c>
    </row>
    <row r="17" spans="1:26" ht="12" customHeight="1" x14ac:dyDescent="0.25">
      <c r="A17" s="414" t="s">
        <v>307</v>
      </c>
      <c r="B17" s="430">
        <v>1263</v>
      </c>
      <c r="C17" s="431">
        <v>1289</v>
      </c>
      <c r="D17" s="431">
        <v>1494</v>
      </c>
      <c r="E17" s="431">
        <v>1498</v>
      </c>
      <c r="F17" s="431">
        <v>1543</v>
      </c>
      <c r="G17" s="430">
        <v>1316</v>
      </c>
      <c r="H17" s="431">
        <v>1607</v>
      </c>
      <c r="I17" s="431">
        <v>2057</v>
      </c>
      <c r="J17" s="430">
        <v>1551</v>
      </c>
      <c r="K17" s="431">
        <v>1598</v>
      </c>
      <c r="L17" s="431">
        <v>1370</v>
      </c>
      <c r="M17" s="430">
        <v>1755</v>
      </c>
      <c r="N17" s="430">
        <v>1454</v>
      </c>
      <c r="O17" s="430">
        <v>1309</v>
      </c>
      <c r="P17" s="431">
        <v>1320</v>
      </c>
      <c r="Q17" s="431">
        <v>1370</v>
      </c>
      <c r="R17" s="431">
        <v>1318</v>
      </c>
      <c r="S17" s="431">
        <v>1411</v>
      </c>
      <c r="T17" s="430">
        <v>1327</v>
      </c>
      <c r="U17" s="431">
        <v>1198</v>
      </c>
      <c r="V17" s="431">
        <v>1687</v>
      </c>
      <c r="W17" s="430">
        <v>1645</v>
      </c>
      <c r="X17" s="431">
        <v>1480</v>
      </c>
      <c r="Y17" s="431">
        <v>1159</v>
      </c>
      <c r="Z17" s="430">
        <v>1322</v>
      </c>
    </row>
    <row r="18" spans="1:26" ht="12" customHeight="1" x14ac:dyDescent="0.25">
      <c r="A18" s="414" t="s">
        <v>306</v>
      </c>
      <c r="B18" s="432">
        <v>764</v>
      </c>
      <c r="C18" s="433">
        <v>781</v>
      </c>
      <c r="D18" s="433">
        <v>907</v>
      </c>
      <c r="E18" s="433">
        <v>911</v>
      </c>
      <c r="F18" s="433">
        <v>939</v>
      </c>
      <c r="G18" s="432">
        <v>798</v>
      </c>
      <c r="H18" s="433">
        <v>978</v>
      </c>
      <c r="I18" s="431">
        <v>1262</v>
      </c>
      <c r="J18" s="432">
        <v>942</v>
      </c>
      <c r="K18" s="433">
        <v>973</v>
      </c>
      <c r="L18" s="433">
        <v>830</v>
      </c>
      <c r="M18" s="432">
        <v>1072</v>
      </c>
      <c r="N18" s="432">
        <v>883</v>
      </c>
      <c r="O18" s="432">
        <v>793</v>
      </c>
      <c r="P18" s="433">
        <v>801</v>
      </c>
      <c r="Q18" s="433">
        <v>831</v>
      </c>
      <c r="R18" s="433">
        <v>799</v>
      </c>
      <c r="S18" s="433">
        <v>857</v>
      </c>
      <c r="T18" s="432">
        <v>804</v>
      </c>
      <c r="U18" s="433">
        <v>726</v>
      </c>
      <c r="V18" s="433">
        <v>1031</v>
      </c>
      <c r="W18" s="432">
        <v>1004</v>
      </c>
      <c r="X18" s="433">
        <v>900</v>
      </c>
      <c r="Y18" s="433">
        <v>702</v>
      </c>
      <c r="Z18" s="432">
        <v>803</v>
      </c>
    </row>
    <row r="19" spans="1:26" ht="12" customHeight="1" x14ac:dyDescent="0.25">
      <c r="A19" s="414" t="s">
        <v>268</v>
      </c>
      <c r="B19" s="430">
        <v>6996</v>
      </c>
      <c r="C19" s="431">
        <v>7105</v>
      </c>
      <c r="D19" s="431">
        <v>7430</v>
      </c>
      <c r="E19" s="431">
        <v>7750</v>
      </c>
      <c r="F19" s="431">
        <v>7603</v>
      </c>
      <c r="G19" s="430">
        <v>7224</v>
      </c>
      <c r="H19" s="431">
        <v>7887</v>
      </c>
      <c r="I19" s="431">
        <v>9285</v>
      </c>
      <c r="J19" s="430">
        <v>7567</v>
      </c>
      <c r="K19" s="431">
        <v>7819</v>
      </c>
      <c r="L19" s="431">
        <v>7204</v>
      </c>
      <c r="M19" s="430">
        <v>8337</v>
      </c>
      <c r="N19" s="430">
        <v>7425</v>
      </c>
      <c r="O19" s="430">
        <v>7277</v>
      </c>
      <c r="P19" s="431">
        <v>7271</v>
      </c>
      <c r="Q19" s="431">
        <v>7371</v>
      </c>
      <c r="R19" s="431">
        <v>7144</v>
      </c>
      <c r="S19" s="431">
        <v>7443</v>
      </c>
      <c r="T19" s="430">
        <v>7209</v>
      </c>
      <c r="U19" s="431">
        <v>7309</v>
      </c>
      <c r="V19" s="431">
        <v>8375</v>
      </c>
      <c r="W19" s="430">
        <v>8278</v>
      </c>
      <c r="X19" s="431">
        <v>7655</v>
      </c>
      <c r="Y19" s="431">
        <v>7169</v>
      </c>
      <c r="Z19" s="430">
        <v>7636</v>
      </c>
    </row>
    <row r="20" spans="1:26" ht="12" customHeight="1" x14ac:dyDescent="0.25">
      <c r="A20" s="414" t="s">
        <v>305</v>
      </c>
      <c r="B20" s="430">
        <v>7341</v>
      </c>
      <c r="C20" s="431">
        <v>7499</v>
      </c>
      <c r="D20" s="431">
        <v>7917</v>
      </c>
      <c r="E20" s="431">
        <v>8637</v>
      </c>
      <c r="F20" s="431">
        <v>8330</v>
      </c>
      <c r="G20" s="430">
        <v>7744</v>
      </c>
      <c r="H20" s="431">
        <v>8809</v>
      </c>
      <c r="I20" s="415" t="s">
        <v>254</v>
      </c>
      <c r="J20" s="430">
        <v>8219</v>
      </c>
      <c r="K20" s="431">
        <v>8608</v>
      </c>
      <c r="L20" s="431">
        <v>7608</v>
      </c>
      <c r="M20" s="430">
        <v>9465</v>
      </c>
      <c r="N20" s="430">
        <v>7918</v>
      </c>
      <c r="O20" s="430">
        <v>7843</v>
      </c>
      <c r="P20" s="431">
        <v>7782</v>
      </c>
      <c r="Q20" s="431">
        <v>8035</v>
      </c>
      <c r="R20" s="431">
        <v>7530</v>
      </c>
      <c r="S20" s="431">
        <v>7962</v>
      </c>
      <c r="T20" s="430">
        <v>7527</v>
      </c>
      <c r="U20" s="431">
        <v>7808</v>
      </c>
      <c r="V20" s="415" t="s">
        <v>254</v>
      </c>
      <c r="W20" s="416" t="s">
        <v>254</v>
      </c>
      <c r="X20" s="431">
        <v>8451</v>
      </c>
      <c r="Y20" s="431">
        <v>7563</v>
      </c>
      <c r="Z20" s="430">
        <v>8460</v>
      </c>
    </row>
    <row r="21" spans="1:26" ht="24" customHeight="1" x14ac:dyDescent="0.25">
      <c r="A21" s="434" t="s">
        <v>304</v>
      </c>
      <c r="B21" s="430">
        <v>7779</v>
      </c>
      <c r="C21" s="431">
        <v>7962</v>
      </c>
      <c r="D21" s="431">
        <v>8674</v>
      </c>
      <c r="E21" s="431">
        <v>9044</v>
      </c>
      <c r="F21" s="431">
        <v>9041</v>
      </c>
      <c r="G21" s="430">
        <v>8061</v>
      </c>
      <c r="H21" s="431">
        <v>9338</v>
      </c>
      <c r="I21" s="415" t="s">
        <v>254</v>
      </c>
      <c r="J21" s="430">
        <v>8894</v>
      </c>
      <c r="K21" s="431">
        <v>9357</v>
      </c>
      <c r="L21" s="431">
        <v>8160</v>
      </c>
      <c r="M21" s="430">
        <v>10440</v>
      </c>
      <c r="N21" s="430">
        <v>8474</v>
      </c>
      <c r="O21" s="430">
        <v>8101</v>
      </c>
      <c r="P21" s="431">
        <v>8164</v>
      </c>
      <c r="Q21" s="431">
        <v>8349</v>
      </c>
      <c r="R21" s="431">
        <v>8082</v>
      </c>
      <c r="S21" s="431">
        <v>8583</v>
      </c>
      <c r="T21" s="430">
        <v>8150</v>
      </c>
      <c r="U21" s="431">
        <v>8258</v>
      </c>
      <c r="V21" s="415" t="s">
        <v>254</v>
      </c>
      <c r="W21" s="416" t="s">
        <v>254</v>
      </c>
      <c r="X21" s="431">
        <v>8942</v>
      </c>
      <c r="Y21" s="431">
        <v>8170</v>
      </c>
      <c r="Z21" s="430">
        <v>8880</v>
      </c>
    </row>
    <row r="22" spans="1:26" ht="12" customHeight="1" x14ac:dyDescent="0.25">
      <c r="A22" s="414" t="s">
        <v>303</v>
      </c>
      <c r="B22" s="430">
        <v>1729</v>
      </c>
      <c r="C22" s="431">
        <v>1764</v>
      </c>
      <c r="D22" s="431">
        <v>1967</v>
      </c>
      <c r="E22" s="431">
        <v>1986</v>
      </c>
      <c r="F22" s="431">
        <v>2036</v>
      </c>
      <c r="G22" s="430">
        <v>1779</v>
      </c>
      <c r="H22" s="431">
        <v>2296</v>
      </c>
      <c r="I22" s="431">
        <v>3047</v>
      </c>
      <c r="J22" s="430">
        <v>2302</v>
      </c>
      <c r="K22" s="431">
        <v>2300</v>
      </c>
      <c r="L22" s="431">
        <v>1907</v>
      </c>
      <c r="M22" s="430">
        <v>2304</v>
      </c>
      <c r="N22" s="430">
        <v>2195</v>
      </c>
      <c r="O22" s="430">
        <v>1757</v>
      </c>
      <c r="P22" s="431">
        <v>1778</v>
      </c>
      <c r="Q22" s="431">
        <v>1833</v>
      </c>
      <c r="R22" s="431">
        <v>1777</v>
      </c>
      <c r="S22" s="431">
        <v>1886</v>
      </c>
      <c r="T22" s="430">
        <v>1760</v>
      </c>
      <c r="U22" s="431">
        <v>1729</v>
      </c>
      <c r="V22" s="431">
        <v>2533</v>
      </c>
      <c r="W22" s="430">
        <v>2475</v>
      </c>
      <c r="X22" s="431">
        <v>2014</v>
      </c>
      <c r="Y22" s="431">
        <v>1630</v>
      </c>
      <c r="Z22" s="430">
        <v>1763</v>
      </c>
    </row>
    <row r="23" spans="1:26" ht="20.100000000000001" customHeight="1" x14ac:dyDescent="0.25">
      <c r="A23" s="414" t="s">
        <v>302</v>
      </c>
      <c r="B23" s="430">
        <v>2034</v>
      </c>
      <c r="C23" s="431">
        <v>2076</v>
      </c>
      <c r="D23" s="431">
        <v>2405</v>
      </c>
      <c r="E23" s="431">
        <v>2412</v>
      </c>
      <c r="F23" s="431">
        <v>2485</v>
      </c>
      <c r="G23" s="430">
        <v>2119</v>
      </c>
      <c r="H23" s="431">
        <v>2587</v>
      </c>
      <c r="I23" s="431">
        <v>3312</v>
      </c>
      <c r="J23" s="430">
        <v>2497</v>
      </c>
      <c r="K23" s="431">
        <v>2573</v>
      </c>
      <c r="L23" s="431">
        <v>2206</v>
      </c>
      <c r="M23" s="430">
        <v>2827</v>
      </c>
      <c r="N23" s="430">
        <v>2341</v>
      </c>
      <c r="O23" s="430">
        <v>2107</v>
      </c>
      <c r="P23" s="431">
        <v>2126</v>
      </c>
      <c r="Q23" s="431">
        <v>2206</v>
      </c>
      <c r="R23" s="431">
        <v>2123</v>
      </c>
      <c r="S23" s="431">
        <v>2273</v>
      </c>
      <c r="T23" s="430">
        <v>2137</v>
      </c>
      <c r="U23" s="431">
        <v>1929</v>
      </c>
      <c r="V23" s="431">
        <v>2716</v>
      </c>
      <c r="W23" s="430">
        <v>2649</v>
      </c>
      <c r="X23" s="431">
        <v>2383</v>
      </c>
      <c r="Y23" s="431">
        <v>1867</v>
      </c>
      <c r="Z23" s="430">
        <v>2128</v>
      </c>
    </row>
    <row r="24" spans="1:26" ht="12" customHeight="1" x14ac:dyDescent="0.25">
      <c r="A24" s="414" t="s">
        <v>263</v>
      </c>
      <c r="B24" s="430">
        <v>1270</v>
      </c>
      <c r="C24" s="431">
        <v>1273</v>
      </c>
      <c r="D24" s="431">
        <v>1255</v>
      </c>
      <c r="E24" s="431">
        <v>1316</v>
      </c>
      <c r="F24" s="431">
        <v>1273</v>
      </c>
      <c r="G24" s="430">
        <v>1300</v>
      </c>
      <c r="H24" s="431">
        <v>1309</v>
      </c>
      <c r="I24" s="431">
        <v>1304</v>
      </c>
      <c r="J24" s="430">
        <v>1275</v>
      </c>
      <c r="K24" s="431">
        <v>1278</v>
      </c>
      <c r="L24" s="431">
        <v>1267</v>
      </c>
      <c r="M24" s="430">
        <v>1283</v>
      </c>
      <c r="N24" s="430">
        <v>1278</v>
      </c>
      <c r="O24" s="430">
        <v>1311</v>
      </c>
      <c r="P24" s="431">
        <v>1293</v>
      </c>
      <c r="Q24" s="431">
        <v>1309</v>
      </c>
      <c r="R24" s="431">
        <v>1264</v>
      </c>
      <c r="S24" s="431">
        <v>1272</v>
      </c>
      <c r="T24" s="430">
        <v>1257</v>
      </c>
      <c r="U24" s="431">
        <v>1286</v>
      </c>
      <c r="V24" s="431">
        <v>1323</v>
      </c>
      <c r="W24" s="430">
        <v>1325</v>
      </c>
      <c r="X24" s="431">
        <v>1300</v>
      </c>
      <c r="Y24" s="431">
        <v>1259</v>
      </c>
      <c r="Z24" s="430">
        <v>1310</v>
      </c>
    </row>
    <row r="25" spans="1:26" ht="12" customHeight="1" x14ac:dyDescent="0.25">
      <c r="A25" s="414" t="s">
        <v>262</v>
      </c>
      <c r="B25" s="430">
        <v>4637</v>
      </c>
      <c r="C25" s="431">
        <v>4764</v>
      </c>
      <c r="D25" s="431">
        <v>5157</v>
      </c>
      <c r="E25" s="431">
        <v>5329</v>
      </c>
      <c r="F25" s="431">
        <v>5340</v>
      </c>
      <c r="G25" s="430">
        <v>4802</v>
      </c>
      <c r="H25" s="431">
        <v>5933</v>
      </c>
      <c r="I25" s="431">
        <v>8054</v>
      </c>
      <c r="J25" s="430">
        <v>5952</v>
      </c>
      <c r="K25" s="431">
        <v>6056</v>
      </c>
      <c r="L25" s="431">
        <v>5093</v>
      </c>
      <c r="M25" s="430">
        <v>6067</v>
      </c>
      <c r="N25" s="430">
        <v>5804</v>
      </c>
      <c r="O25" s="430">
        <v>4820</v>
      </c>
      <c r="P25" s="431">
        <v>4857</v>
      </c>
      <c r="Q25" s="431">
        <v>4921</v>
      </c>
      <c r="R25" s="431">
        <v>4825</v>
      </c>
      <c r="S25" s="431">
        <v>5126</v>
      </c>
      <c r="T25" s="430">
        <v>4926</v>
      </c>
      <c r="U25" s="431">
        <v>5276</v>
      </c>
      <c r="V25" s="431">
        <v>6759</v>
      </c>
      <c r="W25" s="430">
        <v>6606</v>
      </c>
      <c r="X25" s="431">
        <v>5455</v>
      </c>
      <c r="Y25" s="431">
        <v>5227</v>
      </c>
      <c r="Z25" s="430">
        <v>5226</v>
      </c>
    </row>
    <row r="26" spans="1:26" ht="12" customHeight="1" x14ac:dyDescent="0.25">
      <c r="A26" s="414" t="s">
        <v>301</v>
      </c>
      <c r="B26" s="416" t="s">
        <v>254</v>
      </c>
      <c r="C26" s="415" t="s">
        <v>254</v>
      </c>
      <c r="D26" s="415" t="s">
        <v>254</v>
      </c>
      <c r="E26" s="415" t="s">
        <v>254</v>
      </c>
      <c r="F26" s="415" t="s">
        <v>254</v>
      </c>
      <c r="G26" s="416" t="s">
        <v>254</v>
      </c>
      <c r="H26" s="415" t="s">
        <v>254</v>
      </c>
      <c r="I26" s="415" t="s">
        <v>254</v>
      </c>
      <c r="J26" s="416" t="s">
        <v>254</v>
      </c>
      <c r="K26" s="415" t="s">
        <v>254</v>
      </c>
      <c r="L26" s="415" t="s">
        <v>254</v>
      </c>
      <c r="M26" s="416" t="s">
        <v>254</v>
      </c>
      <c r="N26" s="416" t="s">
        <v>254</v>
      </c>
      <c r="O26" s="416" t="s">
        <v>254</v>
      </c>
      <c r="P26" s="415" t="s">
        <v>254</v>
      </c>
      <c r="Q26" s="415" t="s">
        <v>254</v>
      </c>
      <c r="R26" s="415" t="s">
        <v>254</v>
      </c>
      <c r="S26" s="415" t="s">
        <v>254</v>
      </c>
      <c r="T26" s="416" t="s">
        <v>254</v>
      </c>
      <c r="U26" s="431">
        <v>3468</v>
      </c>
      <c r="V26" s="431">
        <v>3440</v>
      </c>
      <c r="W26" s="430">
        <v>2785</v>
      </c>
      <c r="X26" s="431">
        <v>3366</v>
      </c>
      <c r="Y26" s="415" t="s">
        <v>254</v>
      </c>
      <c r="Z26" s="430">
        <v>3403</v>
      </c>
    </row>
    <row r="27" spans="1:26" ht="12" customHeight="1" x14ac:dyDescent="0.25">
      <c r="A27" s="414" t="s">
        <v>300</v>
      </c>
      <c r="B27" s="430">
        <v>4992</v>
      </c>
      <c r="C27" s="431">
        <v>6098</v>
      </c>
      <c r="D27" s="431">
        <v>2426</v>
      </c>
      <c r="E27" s="431">
        <v>1612</v>
      </c>
      <c r="F27" s="431">
        <v>3283</v>
      </c>
      <c r="G27" s="430">
        <v>4858</v>
      </c>
      <c r="H27" s="431">
        <v>2248</v>
      </c>
      <c r="I27" s="415" t="s">
        <v>254</v>
      </c>
      <c r="J27" s="430">
        <v>4599</v>
      </c>
      <c r="K27" s="431">
        <v>4777</v>
      </c>
      <c r="L27" s="431">
        <v>4164</v>
      </c>
      <c r="M27" s="416" t="s">
        <v>254</v>
      </c>
      <c r="N27" s="430">
        <v>4226</v>
      </c>
      <c r="O27" s="430">
        <v>2353</v>
      </c>
      <c r="P27" s="431">
        <v>5104</v>
      </c>
      <c r="Q27" s="431">
        <v>2638</v>
      </c>
      <c r="R27" s="431">
        <v>5049</v>
      </c>
      <c r="S27" s="431">
        <v>2128</v>
      </c>
      <c r="T27" s="430">
        <v>2000</v>
      </c>
      <c r="U27" s="431">
        <v>4056</v>
      </c>
      <c r="V27" s="431">
        <v>4291</v>
      </c>
      <c r="W27" s="430">
        <v>4132</v>
      </c>
      <c r="X27" s="431">
        <v>3421</v>
      </c>
      <c r="Y27" s="431">
        <v>4085</v>
      </c>
      <c r="Z27" s="430">
        <v>4464</v>
      </c>
    </row>
    <row r="28" spans="1:26" ht="12" customHeight="1" x14ac:dyDescent="0.25">
      <c r="A28" s="414" t="s">
        <v>299</v>
      </c>
      <c r="B28" s="430">
        <v>3059</v>
      </c>
      <c r="C28" s="415" t="s">
        <v>254</v>
      </c>
      <c r="D28" s="431">
        <v>1723</v>
      </c>
      <c r="E28" s="431">
        <v>1566</v>
      </c>
      <c r="F28" s="431">
        <v>1875</v>
      </c>
      <c r="G28" s="430">
        <v>1566</v>
      </c>
      <c r="H28" s="431">
        <v>2075</v>
      </c>
      <c r="I28" s="415" t="s">
        <v>254</v>
      </c>
      <c r="J28" s="430">
        <v>2531</v>
      </c>
      <c r="K28" s="431">
        <v>2075</v>
      </c>
      <c r="L28" s="431">
        <v>1566</v>
      </c>
      <c r="M28" s="430">
        <v>2281</v>
      </c>
      <c r="N28" s="430">
        <v>2161</v>
      </c>
      <c r="O28" s="430">
        <v>1867</v>
      </c>
      <c r="P28" s="431">
        <v>2116</v>
      </c>
      <c r="Q28" s="431">
        <v>1566</v>
      </c>
      <c r="R28" s="431">
        <v>1566</v>
      </c>
      <c r="S28" s="431">
        <v>1723</v>
      </c>
      <c r="T28" s="430">
        <v>1723</v>
      </c>
      <c r="U28" s="431">
        <v>1566</v>
      </c>
      <c r="V28" s="431">
        <v>3458</v>
      </c>
      <c r="W28" s="430">
        <v>2715</v>
      </c>
      <c r="X28" s="431">
        <v>2283</v>
      </c>
      <c r="Y28" s="431">
        <v>1566</v>
      </c>
      <c r="Z28" s="430">
        <v>1566</v>
      </c>
    </row>
    <row r="29" spans="1:26" ht="12" customHeight="1" x14ac:dyDescent="0.25">
      <c r="A29" s="414" t="s">
        <v>298</v>
      </c>
      <c r="B29" s="430">
        <v>6517</v>
      </c>
      <c r="C29" s="431">
        <v>7819</v>
      </c>
      <c r="D29" s="431">
        <v>7714</v>
      </c>
      <c r="E29" s="415" t="s">
        <v>254</v>
      </c>
      <c r="F29" s="431">
        <v>7989</v>
      </c>
      <c r="G29" s="416" t="s">
        <v>254</v>
      </c>
      <c r="H29" s="431">
        <v>7783</v>
      </c>
      <c r="I29" s="431">
        <v>6714</v>
      </c>
      <c r="J29" s="430">
        <v>8139</v>
      </c>
      <c r="K29" s="431">
        <v>7461</v>
      </c>
      <c r="L29" s="431">
        <v>6100</v>
      </c>
      <c r="M29" s="430">
        <v>8834</v>
      </c>
      <c r="N29" s="430">
        <v>6950</v>
      </c>
      <c r="O29" s="430">
        <v>6005</v>
      </c>
      <c r="P29" s="415" t="s">
        <v>254</v>
      </c>
      <c r="Q29" s="415" t="s">
        <v>254</v>
      </c>
      <c r="R29" s="415" t="s">
        <v>254</v>
      </c>
      <c r="S29" s="415" t="s">
        <v>254</v>
      </c>
      <c r="T29" s="416" t="s">
        <v>254</v>
      </c>
      <c r="U29" s="415" t="s">
        <v>254</v>
      </c>
      <c r="V29" s="431">
        <v>10064</v>
      </c>
      <c r="W29" s="430">
        <v>10558</v>
      </c>
      <c r="X29" s="431">
        <v>7550</v>
      </c>
      <c r="Y29" s="415" t="s">
        <v>254</v>
      </c>
      <c r="Z29" s="416" t="s">
        <v>254</v>
      </c>
    </row>
    <row r="30" spans="1:26" ht="12" customHeight="1" x14ac:dyDescent="0.25">
      <c r="A30" s="414" t="s">
        <v>297</v>
      </c>
      <c r="B30" s="430">
        <v>8424</v>
      </c>
      <c r="C30" s="431">
        <v>8551</v>
      </c>
      <c r="D30" s="415" t="s">
        <v>254</v>
      </c>
      <c r="E30" s="415" t="s">
        <v>254</v>
      </c>
      <c r="F30" s="415" t="s">
        <v>254</v>
      </c>
      <c r="G30" s="416" t="s">
        <v>254</v>
      </c>
      <c r="H30" s="415" t="s">
        <v>254</v>
      </c>
      <c r="I30" s="415" t="s">
        <v>254</v>
      </c>
      <c r="J30" s="416" t="s">
        <v>254</v>
      </c>
      <c r="K30" s="415" t="s">
        <v>254</v>
      </c>
      <c r="L30" s="415" t="s">
        <v>254</v>
      </c>
      <c r="M30" s="416" t="s">
        <v>254</v>
      </c>
      <c r="N30" s="416" t="s">
        <v>254</v>
      </c>
      <c r="O30" s="416" t="s">
        <v>254</v>
      </c>
      <c r="P30" s="415" t="s">
        <v>254</v>
      </c>
      <c r="Q30" s="415" t="s">
        <v>254</v>
      </c>
      <c r="R30" s="431">
        <v>8509</v>
      </c>
      <c r="S30" s="431">
        <v>8838</v>
      </c>
      <c r="T30" s="430">
        <v>8422</v>
      </c>
      <c r="U30" s="431">
        <v>8826</v>
      </c>
      <c r="V30" s="431">
        <v>10397</v>
      </c>
      <c r="W30" s="430">
        <v>10266</v>
      </c>
      <c r="X30" s="431">
        <v>9394</v>
      </c>
      <c r="Y30" s="431">
        <v>8481</v>
      </c>
      <c r="Z30" s="430">
        <v>9413</v>
      </c>
    </row>
    <row r="31" spans="1:26" ht="12" customHeight="1" x14ac:dyDescent="0.25">
      <c r="A31" s="414" t="s">
        <v>296</v>
      </c>
      <c r="B31" s="430">
        <v>1422</v>
      </c>
      <c r="C31" s="431">
        <v>1395</v>
      </c>
      <c r="D31" s="431">
        <v>1443</v>
      </c>
      <c r="E31" s="431">
        <v>1497</v>
      </c>
      <c r="F31" s="431">
        <v>1480</v>
      </c>
      <c r="G31" s="430">
        <v>1407</v>
      </c>
      <c r="H31" s="431">
        <v>1494</v>
      </c>
      <c r="I31" s="431">
        <v>1758</v>
      </c>
      <c r="J31" s="430">
        <v>1480</v>
      </c>
      <c r="K31" s="431">
        <v>1524</v>
      </c>
      <c r="L31" s="431">
        <v>1440</v>
      </c>
      <c r="M31" s="430">
        <v>1571</v>
      </c>
      <c r="N31" s="430">
        <v>1436</v>
      </c>
      <c r="O31" s="430">
        <v>1465</v>
      </c>
      <c r="P31" s="431">
        <v>1392</v>
      </c>
      <c r="Q31" s="431">
        <v>1438</v>
      </c>
      <c r="R31" s="431">
        <v>1394</v>
      </c>
      <c r="S31" s="431">
        <v>1449</v>
      </c>
      <c r="T31" s="430">
        <v>1404</v>
      </c>
      <c r="U31" s="431">
        <v>1418</v>
      </c>
      <c r="V31" s="431">
        <v>1579</v>
      </c>
      <c r="W31" s="430">
        <v>1570</v>
      </c>
      <c r="X31" s="431">
        <v>1453</v>
      </c>
      <c r="Y31" s="431">
        <v>1435</v>
      </c>
      <c r="Z31" s="430">
        <v>1448</v>
      </c>
    </row>
    <row r="32" spans="1:26" ht="12" customHeight="1" x14ac:dyDescent="0.25">
      <c r="A32" s="414" t="s">
        <v>295</v>
      </c>
      <c r="B32" s="430">
        <v>1751</v>
      </c>
      <c r="C32" s="431">
        <v>1769</v>
      </c>
      <c r="D32" s="431">
        <v>1822</v>
      </c>
      <c r="E32" s="431">
        <v>1880</v>
      </c>
      <c r="F32" s="431">
        <v>1854</v>
      </c>
      <c r="G32" s="430">
        <v>1787</v>
      </c>
      <c r="H32" s="431">
        <v>1892</v>
      </c>
      <c r="I32" s="431">
        <v>2150</v>
      </c>
      <c r="J32" s="430">
        <v>1858</v>
      </c>
      <c r="K32" s="431">
        <v>1896</v>
      </c>
      <c r="L32" s="431">
        <v>1780</v>
      </c>
      <c r="M32" s="430">
        <v>1971</v>
      </c>
      <c r="N32" s="430">
        <v>1842</v>
      </c>
      <c r="O32" s="430">
        <v>1799</v>
      </c>
      <c r="P32" s="431">
        <v>1781</v>
      </c>
      <c r="Q32" s="431">
        <v>1802</v>
      </c>
      <c r="R32" s="431">
        <v>1768</v>
      </c>
      <c r="S32" s="431">
        <v>1826</v>
      </c>
      <c r="T32" s="430">
        <v>1787</v>
      </c>
      <c r="U32" s="431">
        <v>1796</v>
      </c>
      <c r="V32" s="431">
        <v>1969</v>
      </c>
      <c r="W32" s="430">
        <v>1964</v>
      </c>
      <c r="X32" s="431">
        <v>1858</v>
      </c>
      <c r="Y32" s="431">
        <v>1789</v>
      </c>
      <c r="Z32" s="430">
        <v>1854</v>
      </c>
    </row>
    <row r="34" spans="1:26" x14ac:dyDescent="0.25">
      <c r="A34" s="435" t="s">
        <v>294</v>
      </c>
      <c r="B34" s="430">
        <f>'EIA_AEO_2023_Table 3'!$G$19</f>
        <v>1270</v>
      </c>
      <c r="C34" s="430">
        <f>'EIA_AEO_2023_Table 3'!$G$19</f>
        <v>1270</v>
      </c>
      <c r="D34" s="430">
        <f>'EIA_AEO_2023_Table 3'!$G$19</f>
        <v>1270</v>
      </c>
      <c r="E34" s="430">
        <f>'EIA_AEO_2023_Table 3'!$G$19</f>
        <v>1270</v>
      </c>
      <c r="F34" s="430">
        <f>'EIA_AEO_2023_Table 3'!$G$19</f>
        <v>1270</v>
      </c>
      <c r="G34" s="430">
        <f>'EIA_AEO_2023_Table 3'!$G$19</f>
        <v>1270</v>
      </c>
      <c r="H34" s="430">
        <f>'EIA_AEO_2023_Table 3'!$G$19</f>
        <v>1270</v>
      </c>
      <c r="I34" s="430">
        <f>'EIA_AEO_2023_Table 3'!$G$19</f>
        <v>1270</v>
      </c>
      <c r="J34" s="430">
        <f>'EIA_AEO_2023_Table 3'!$G$19</f>
        <v>1270</v>
      </c>
      <c r="K34" s="430">
        <f>'EIA_AEO_2023_Table 3'!$G$19</f>
        <v>1270</v>
      </c>
      <c r="L34" s="430">
        <f>'EIA_AEO_2023_Table 3'!$G$19</f>
        <v>1270</v>
      </c>
      <c r="M34" s="430">
        <f>'EIA_AEO_2023_Table 3'!$G$19</f>
        <v>1270</v>
      </c>
      <c r="N34" s="430">
        <f>'EIA_AEO_2023_Table 3'!$G$19</f>
        <v>1270</v>
      </c>
      <c r="O34" s="430">
        <f>'EIA_AEO_2023_Table 3'!$G$19</f>
        <v>1270</v>
      </c>
      <c r="P34" s="430">
        <f>'EIA_AEO_2023_Table 3'!$G$19</f>
        <v>1270</v>
      </c>
      <c r="Q34" s="430">
        <f>'EIA_AEO_2023_Table 3'!$G$19</f>
        <v>1270</v>
      </c>
      <c r="R34" s="430">
        <f>'EIA_AEO_2023_Table 3'!$G$19</f>
        <v>1270</v>
      </c>
      <c r="S34" s="430">
        <f>'EIA_AEO_2023_Table 3'!$G$19</f>
        <v>1270</v>
      </c>
      <c r="T34" s="430">
        <f>'EIA_AEO_2023_Table 3'!$G$19</f>
        <v>1270</v>
      </c>
      <c r="U34" s="430">
        <f>'EIA_AEO_2023_Table 3'!$G$19</f>
        <v>1270</v>
      </c>
      <c r="V34" s="430">
        <f>'EIA_AEO_2023_Table 3'!$G$19</f>
        <v>1270</v>
      </c>
      <c r="W34" s="430">
        <f>'EIA_AEO_2023_Table 3'!$G$19</f>
        <v>1270</v>
      </c>
      <c r="X34" s="430">
        <f>'EIA_AEO_2023_Table 3'!$G$19</f>
        <v>1270</v>
      </c>
      <c r="Y34" s="430">
        <f>'EIA_AEO_2023_Table 3'!$G$19</f>
        <v>1270</v>
      </c>
      <c r="Z34" s="430">
        <f>'EIA_AEO_2023_Table 3'!$G$19</f>
        <v>1270</v>
      </c>
    </row>
    <row r="35" spans="1:26" x14ac:dyDescent="0.25">
      <c r="A35" s="435" t="s">
        <v>293</v>
      </c>
      <c r="B35" s="436">
        <f t="shared" ref="B35:Z35" si="0">B24/B34</f>
        <v>1</v>
      </c>
      <c r="C35" s="436">
        <f t="shared" si="0"/>
        <v>1.0023622047244094</v>
      </c>
      <c r="D35" s="436">
        <f t="shared" si="0"/>
        <v>0.98818897637795278</v>
      </c>
      <c r="E35" s="436">
        <f t="shared" si="0"/>
        <v>1.036220472440945</v>
      </c>
      <c r="F35" s="436">
        <f t="shared" si="0"/>
        <v>1.0023622047244094</v>
      </c>
      <c r="G35" s="436">
        <f t="shared" si="0"/>
        <v>1.0236220472440944</v>
      </c>
      <c r="H35" s="436">
        <f t="shared" si="0"/>
        <v>1.0307086614173229</v>
      </c>
      <c r="I35" s="436">
        <f t="shared" si="0"/>
        <v>1.0267716535433071</v>
      </c>
      <c r="J35" s="436">
        <f t="shared" si="0"/>
        <v>1.0039370078740157</v>
      </c>
      <c r="K35" s="436">
        <f t="shared" si="0"/>
        <v>1.0062992125984251</v>
      </c>
      <c r="L35" s="436">
        <f t="shared" si="0"/>
        <v>0.9976377952755906</v>
      </c>
      <c r="M35" s="436">
        <f t="shared" si="0"/>
        <v>1.0102362204724409</v>
      </c>
      <c r="N35" s="436">
        <f t="shared" si="0"/>
        <v>1.0062992125984251</v>
      </c>
      <c r="O35" s="436">
        <f t="shared" si="0"/>
        <v>1.0322834645669292</v>
      </c>
      <c r="P35" s="436">
        <f t="shared" si="0"/>
        <v>1.0181102362204724</v>
      </c>
      <c r="Q35" s="436">
        <f t="shared" si="0"/>
        <v>1.0307086614173229</v>
      </c>
      <c r="R35" s="436">
        <f t="shared" si="0"/>
        <v>0.99527559055118109</v>
      </c>
      <c r="S35" s="436">
        <f t="shared" si="0"/>
        <v>1.0015748031496063</v>
      </c>
      <c r="T35" s="436">
        <f t="shared" si="0"/>
        <v>0.98976377952755901</v>
      </c>
      <c r="U35" s="436">
        <f t="shared" si="0"/>
        <v>1.0125984251968505</v>
      </c>
      <c r="V35" s="436">
        <f t="shared" si="0"/>
        <v>1.041732283464567</v>
      </c>
      <c r="W35" s="436">
        <f t="shared" si="0"/>
        <v>1.0433070866141732</v>
      </c>
      <c r="X35" s="436">
        <f t="shared" si="0"/>
        <v>1.0236220472440944</v>
      </c>
      <c r="Y35" s="436">
        <f t="shared" si="0"/>
        <v>0.99133858267716535</v>
      </c>
      <c r="Z35" s="436">
        <f t="shared" si="0"/>
        <v>1.0314960629921259</v>
      </c>
    </row>
    <row r="36" spans="1:26" x14ac:dyDescent="0.25">
      <c r="B36" s="437"/>
      <c r="C36" s="437"/>
      <c r="D36" s="437"/>
      <c r="E36" s="437"/>
      <c r="F36" s="437"/>
      <c r="G36" s="437"/>
      <c r="H36" s="437"/>
      <c r="I36" s="437"/>
      <c r="J36" s="437"/>
      <c r="K36" s="437"/>
      <c r="L36" s="437"/>
      <c r="M36" s="437"/>
      <c r="N36" s="437"/>
      <c r="O36" s="437"/>
      <c r="P36" s="437"/>
      <c r="Q36" s="437"/>
      <c r="R36" s="437"/>
      <c r="S36" s="437"/>
      <c r="T36" s="437"/>
      <c r="U36" s="437"/>
      <c r="V36" s="437"/>
      <c r="W36" s="437"/>
      <c r="X36" s="437"/>
      <c r="Y36" s="437"/>
      <c r="Z36" s="437"/>
    </row>
    <row r="37" spans="1:26" x14ac:dyDescent="0.25">
      <c r="A37" s="437" t="s">
        <v>292</v>
      </c>
      <c r="B37" s="430">
        <f>'EIA_AEO_2023_Table 3'!$G$26</f>
        <v>1448</v>
      </c>
      <c r="C37" s="430">
        <f>'EIA_AEO_2023_Table 3'!$G$26</f>
        <v>1448</v>
      </c>
      <c r="D37" s="430">
        <f>'EIA_AEO_2023_Table 3'!$G$26</f>
        <v>1448</v>
      </c>
      <c r="E37" s="430">
        <f>'EIA_AEO_2023_Table 3'!$G$26</f>
        <v>1448</v>
      </c>
      <c r="F37" s="430">
        <f>'EIA_AEO_2023_Table 3'!$G$26</f>
        <v>1448</v>
      </c>
      <c r="G37" s="430">
        <f>'EIA_AEO_2023_Table 3'!$G$26</f>
        <v>1448</v>
      </c>
      <c r="H37" s="430">
        <f>'EIA_AEO_2023_Table 3'!$G$26</f>
        <v>1448</v>
      </c>
      <c r="I37" s="430">
        <f>'EIA_AEO_2023_Table 3'!$G$26</f>
        <v>1448</v>
      </c>
      <c r="J37" s="430">
        <f>'EIA_AEO_2023_Table 3'!$G$26</f>
        <v>1448</v>
      </c>
      <c r="K37" s="430">
        <f>'EIA_AEO_2023_Table 3'!$G$26</f>
        <v>1448</v>
      </c>
      <c r="L37" s="430">
        <f>'EIA_AEO_2023_Table 3'!$G$26</f>
        <v>1448</v>
      </c>
      <c r="M37" s="430">
        <f>'EIA_AEO_2023_Table 3'!$G$26</f>
        <v>1448</v>
      </c>
      <c r="N37" s="430">
        <f>'EIA_AEO_2023_Table 3'!$G$26</f>
        <v>1448</v>
      </c>
      <c r="O37" s="430">
        <f>'EIA_AEO_2023_Table 3'!$G$26</f>
        <v>1448</v>
      </c>
      <c r="P37" s="430">
        <f>'EIA_AEO_2023_Table 3'!$G$26</f>
        <v>1448</v>
      </c>
      <c r="Q37" s="430">
        <f>'EIA_AEO_2023_Table 3'!$G$26</f>
        <v>1448</v>
      </c>
      <c r="R37" s="430">
        <f>'EIA_AEO_2023_Table 3'!$G$26</f>
        <v>1448</v>
      </c>
      <c r="S37" s="430">
        <f>'EIA_AEO_2023_Table 3'!$G$26</f>
        <v>1448</v>
      </c>
      <c r="T37" s="430">
        <f>'EIA_AEO_2023_Table 3'!$G$26</f>
        <v>1448</v>
      </c>
      <c r="U37" s="430">
        <f>'EIA_AEO_2023_Table 3'!$G$26</f>
        <v>1448</v>
      </c>
      <c r="V37" s="430">
        <f>'EIA_AEO_2023_Table 3'!$G$26</f>
        <v>1448</v>
      </c>
      <c r="W37" s="430">
        <f>'EIA_AEO_2023_Table 3'!$G$26</f>
        <v>1448</v>
      </c>
      <c r="X37" s="430">
        <f>'EIA_AEO_2023_Table 3'!$G$26</f>
        <v>1448</v>
      </c>
      <c r="Y37" s="430">
        <f>'EIA_AEO_2023_Table 3'!$G$26</f>
        <v>1448</v>
      </c>
      <c r="Z37" s="430">
        <f>'EIA_AEO_2023_Table 3'!$G$26</f>
        <v>1448</v>
      </c>
    </row>
    <row r="38" spans="1:26" x14ac:dyDescent="0.25">
      <c r="A38" s="435" t="s">
        <v>291</v>
      </c>
      <c r="B38" s="436">
        <f t="shared" ref="B38:Z38" si="1">B31/B37</f>
        <v>0.98204419889502759</v>
      </c>
      <c r="C38" s="436">
        <f t="shared" si="1"/>
        <v>0.96339779005524862</v>
      </c>
      <c r="D38" s="436">
        <f t="shared" si="1"/>
        <v>0.99654696132596687</v>
      </c>
      <c r="E38" s="436">
        <f t="shared" si="1"/>
        <v>1.0338397790055249</v>
      </c>
      <c r="F38" s="436">
        <f t="shared" si="1"/>
        <v>1.0220994475138121</v>
      </c>
      <c r="G38" s="436">
        <f t="shared" si="1"/>
        <v>0.97168508287292821</v>
      </c>
      <c r="H38" s="436">
        <f t="shared" si="1"/>
        <v>1.031767955801105</v>
      </c>
      <c r="I38" s="436">
        <f t="shared" si="1"/>
        <v>1.2140883977900552</v>
      </c>
      <c r="J38" s="436">
        <f t="shared" si="1"/>
        <v>1.0220994475138121</v>
      </c>
      <c r="K38" s="436">
        <f t="shared" si="1"/>
        <v>1.0524861878453038</v>
      </c>
      <c r="L38" s="436">
        <f t="shared" si="1"/>
        <v>0.99447513812154698</v>
      </c>
      <c r="M38" s="436">
        <f t="shared" si="1"/>
        <v>1.0849447513812154</v>
      </c>
      <c r="N38" s="436">
        <f t="shared" si="1"/>
        <v>0.99171270718232041</v>
      </c>
      <c r="O38" s="436">
        <f t="shared" si="1"/>
        <v>1.0117403314917126</v>
      </c>
      <c r="P38" s="436">
        <f t="shared" si="1"/>
        <v>0.96132596685082872</v>
      </c>
      <c r="Q38" s="436">
        <f t="shared" si="1"/>
        <v>0.99309392265193375</v>
      </c>
      <c r="R38" s="436">
        <f t="shared" si="1"/>
        <v>0.96270718232044195</v>
      </c>
      <c r="S38" s="436">
        <f t="shared" si="1"/>
        <v>1.0006906077348066</v>
      </c>
      <c r="T38" s="436">
        <f t="shared" si="1"/>
        <v>0.96961325966850831</v>
      </c>
      <c r="U38" s="436">
        <f t="shared" si="1"/>
        <v>0.97928176795580113</v>
      </c>
      <c r="V38" s="436">
        <f t="shared" si="1"/>
        <v>1.0904696132596685</v>
      </c>
      <c r="W38" s="436">
        <f t="shared" si="1"/>
        <v>1.0842541436464088</v>
      </c>
      <c r="X38" s="436">
        <f t="shared" si="1"/>
        <v>1.0034530386740332</v>
      </c>
      <c r="Y38" s="436">
        <f t="shared" si="1"/>
        <v>0.99102209944751385</v>
      </c>
      <c r="Z38" s="436">
        <f t="shared" si="1"/>
        <v>1</v>
      </c>
    </row>
    <row r="40" spans="1:26" x14ac:dyDescent="0.25">
      <c r="A40" s="435" t="s">
        <v>290</v>
      </c>
      <c r="B40" s="430">
        <f>'EIA_AEO_2023_Table 3'!$G$23</f>
        <v>2098</v>
      </c>
      <c r="C40" s="430">
        <f>'EIA_AEO_2023_Table 3'!$G$23</f>
        <v>2098</v>
      </c>
      <c r="D40" s="430">
        <f>'EIA_AEO_2023_Table 3'!$G$23</f>
        <v>2098</v>
      </c>
      <c r="E40" s="430">
        <f>'EIA_AEO_2023_Table 3'!$G$23</f>
        <v>2098</v>
      </c>
      <c r="F40" s="430">
        <f>'EIA_AEO_2023_Table 3'!$G$23</f>
        <v>2098</v>
      </c>
      <c r="G40" s="430">
        <f>'EIA_AEO_2023_Table 3'!$G$23</f>
        <v>2098</v>
      </c>
      <c r="H40" s="430">
        <f>'EIA_AEO_2023_Table 3'!$G$23</f>
        <v>2098</v>
      </c>
      <c r="I40" s="430">
        <f>'EIA_AEO_2023_Table 3'!$G$23</f>
        <v>2098</v>
      </c>
      <c r="J40" s="430">
        <f>'EIA_AEO_2023_Table 3'!$G$23</f>
        <v>2098</v>
      </c>
      <c r="K40" s="430">
        <f>'EIA_AEO_2023_Table 3'!$G$23</f>
        <v>2098</v>
      </c>
      <c r="L40" s="430">
        <f>'EIA_AEO_2023_Table 3'!$G$23</f>
        <v>2098</v>
      </c>
      <c r="M40" s="430">
        <f>'EIA_AEO_2023_Table 3'!$G$23</f>
        <v>2098</v>
      </c>
      <c r="N40" s="430">
        <f>'EIA_AEO_2023_Table 3'!$G$23</f>
        <v>2098</v>
      </c>
      <c r="O40" s="430">
        <f>'EIA_AEO_2023_Table 3'!$G$23</f>
        <v>2098</v>
      </c>
      <c r="P40" s="430">
        <f>'EIA_AEO_2023_Table 3'!$G$23</f>
        <v>2098</v>
      </c>
      <c r="Q40" s="430">
        <f>'EIA_AEO_2023_Table 3'!$G$23</f>
        <v>2098</v>
      </c>
      <c r="R40" s="430">
        <f>'EIA_AEO_2023_Table 3'!$G$23</f>
        <v>2098</v>
      </c>
      <c r="S40" s="430">
        <f>'EIA_AEO_2023_Table 3'!$G$23</f>
        <v>2098</v>
      </c>
      <c r="T40" s="430">
        <f>'EIA_AEO_2023_Table 3'!$G$23</f>
        <v>2098</v>
      </c>
      <c r="U40" s="430">
        <f>'EIA_AEO_2023_Table 3'!$G$23</f>
        <v>2098</v>
      </c>
      <c r="V40" s="430">
        <f>'EIA_AEO_2023_Table 3'!$G$23</f>
        <v>2098</v>
      </c>
      <c r="W40" s="430">
        <f>'EIA_AEO_2023_Table 3'!$G$23</f>
        <v>2098</v>
      </c>
      <c r="X40" s="430">
        <f>'EIA_AEO_2023_Table 3'!$G$23</f>
        <v>2098</v>
      </c>
      <c r="Y40" s="430">
        <f>'EIA_AEO_2023_Table 3'!$G$23</f>
        <v>2098</v>
      </c>
      <c r="Z40" s="430">
        <f>'EIA_AEO_2023_Table 3'!$G$23</f>
        <v>2098</v>
      </c>
    </row>
    <row r="41" spans="1:26" x14ac:dyDescent="0.25">
      <c r="A41" s="435" t="s">
        <v>288</v>
      </c>
      <c r="B41" s="436">
        <f t="shared" ref="B41:Z41" si="2">B28/B40</f>
        <v>1.4580552907530981</v>
      </c>
      <c r="C41" s="436" t="e">
        <f t="shared" si="2"/>
        <v>#VALUE!</v>
      </c>
      <c r="D41" s="436">
        <f t="shared" si="2"/>
        <v>0.82125834127740704</v>
      </c>
      <c r="E41" s="436">
        <f t="shared" si="2"/>
        <v>0.74642516682554816</v>
      </c>
      <c r="F41" s="436">
        <f t="shared" si="2"/>
        <v>0.89370829361296478</v>
      </c>
      <c r="G41" s="436">
        <f t="shared" si="2"/>
        <v>0.74642516682554816</v>
      </c>
      <c r="H41" s="436">
        <f t="shared" si="2"/>
        <v>0.98903717826501425</v>
      </c>
      <c r="I41" s="436" t="e">
        <f t="shared" si="2"/>
        <v>#VALUE!</v>
      </c>
      <c r="J41" s="436">
        <f t="shared" si="2"/>
        <v>1.2063870352716872</v>
      </c>
      <c r="K41" s="436">
        <f t="shared" si="2"/>
        <v>0.98903717826501425</v>
      </c>
      <c r="L41" s="436">
        <f t="shared" si="2"/>
        <v>0.74642516682554816</v>
      </c>
      <c r="M41" s="436">
        <f t="shared" si="2"/>
        <v>1.0872259294566253</v>
      </c>
      <c r="N41" s="436">
        <f t="shared" si="2"/>
        <v>1.0300285986653956</v>
      </c>
      <c r="O41" s="436">
        <f t="shared" si="2"/>
        <v>0.88989513822688271</v>
      </c>
      <c r="P41" s="436">
        <f t="shared" si="2"/>
        <v>1.0085795996186844</v>
      </c>
      <c r="Q41" s="436">
        <f t="shared" si="2"/>
        <v>0.74642516682554816</v>
      </c>
      <c r="R41" s="436">
        <f t="shared" si="2"/>
        <v>0.74642516682554816</v>
      </c>
      <c r="S41" s="436">
        <f t="shared" si="2"/>
        <v>0.82125834127740704</v>
      </c>
      <c r="T41" s="436">
        <f t="shared" si="2"/>
        <v>0.82125834127740704</v>
      </c>
      <c r="U41" s="436">
        <f t="shared" si="2"/>
        <v>0.74642516682554816</v>
      </c>
      <c r="V41" s="436">
        <f t="shared" si="2"/>
        <v>1.6482364156339371</v>
      </c>
      <c r="W41" s="436">
        <f t="shared" si="2"/>
        <v>1.294089609151573</v>
      </c>
      <c r="X41" s="436">
        <f t="shared" si="2"/>
        <v>1.0881792183031458</v>
      </c>
      <c r="Y41" s="436">
        <f t="shared" si="2"/>
        <v>0.74642516682554816</v>
      </c>
      <c r="Z41" s="436">
        <f t="shared" si="2"/>
        <v>0.74642516682554816</v>
      </c>
    </row>
    <row r="43" spans="1:26" x14ac:dyDescent="0.25">
      <c r="A43" s="435" t="s">
        <v>289</v>
      </c>
      <c r="B43" s="430">
        <f>'EIA_AEO_2023_Table 3'!$G$24</f>
        <v>6672</v>
      </c>
      <c r="C43" s="430">
        <f>'EIA_AEO_2023_Table 3'!$G$24</f>
        <v>6672</v>
      </c>
      <c r="D43" s="430">
        <f>'EIA_AEO_2023_Table 3'!$G$24</f>
        <v>6672</v>
      </c>
      <c r="E43" s="430">
        <f>'EIA_AEO_2023_Table 3'!$G$24</f>
        <v>6672</v>
      </c>
      <c r="F43" s="430">
        <f>'EIA_AEO_2023_Table 3'!$G$24</f>
        <v>6672</v>
      </c>
      <c r="G43" s="430">
        <f>'EIA_AEO_2023_Table 3'!$G$24</f>
        <v>6672</v>
      </c>
      <c r="H43" s="430">
        <f>'EIA_AEO_2023_Table 3'!$G$24</f>
        <v>6672</v>
      </c>
      <c r="I43" s="430">
        <f>'EIA_AEO_2023_Table 3'!$G$24</f>
        <v>6672</v>
      </c>
      <c r="J43" s="430">
        <f>'EIA_AEO_2023_Table 3'!$G$24</f>
        <v>6672</v>
      </c>
      <c r="K43" s="430">
        <f>'EIA_AEO_2023_Table 3'!$G$24</f>
        <v>6672</v>
      </c>
      <c r="L43" s="430">
        <f>'EIA_AEO_2023_Table 3'!$G$24</f>
        <v>6672</v>
      </c>
      <c r="M43" s="430">
        <f>'EIA_AEO_2023_Table 3'!$G$24</f>
        <v>6672</v>
      </c>
      <c r="N43" s="430">
        <f>'EIA_AEO_2023_Table 3'!$G$24</f>
        <v>6672</v>
      </c>
      <c r="O43" s="430">
        <f>'EIA_AEO_2023_Table 3'!$G$24</f>
        <v>6672</v>
      </c>
      <c r="P43" s="430">
        <f>'EIA_AEO_2023_Table 3'!$G$24</f>
        <v>6672</v>
      </c>
      <c r="Q43" s="430">
        <f>'EIA_AEO_2023_Table 3'!$G$24</f>
        <v>6672</v>
      </c>
      <c r="R43" s="430">
        <f>'EIA_AEO_2023_Table 3'!$G$24</f>
        <v>6672</v>
      </c>
      <c r="S43" s="430">
        <f>'EIA_AEO_2023_Table 3'!$G$24</f>
        <v>6672</v>
      </c>
      <c r="T43" s="430">
        <f>'EIA_AEO_2023_Table 3'!$G$24</f>
        <v>6672</v>
      </c>
      <c r="U43" s="430">
        <f>'EIA_AEO_2023_Table 3'!$G$24</f>
        <v>6672</v>
      </c>
      <c r="V43" s="430">
        <f>'EIA_AEO_2023_Table 3'!$G$24</f>
        <v>6672</v>
      </c>
      <c r="W43" s="430">
        <f>'EIA_AEO_2023_Table 3'!$G$24</f>
        <v>6672</v>
      </c>
      <c r="X43" s="430">
        <f>'EIA_AEO_2023_Table 3'!$G$24</f>
        <v>6672</v>
      </c>
      <c r="Y43" s="430">
        <f>'EIA_AEO_2023_Table 3'!$G$24</f>
        <v>6672</v>
      </c>
      <c r="Z43" s="430">
        <f>'EIA_AEO_2023_Table 3'!$G$24</f>
        <v>6672</v>
      </c>
    </row>
    <row r="44" spans="1:26" x14ac:dyDescent="0.25">
      <c r="A44" s="435" t="s">
        <v>288</v>
      </c>
      <c r="B44" s="436">
        <f t="shared" ref="B44:Z44" si="3">B29/B43</f>
        <v>0.97676858513189446</v>
      </c>
      <c r="C44" s="436">
        <f t="shared" si="3"/>
        <v>1.1719124700239809</v>
      </c>
      <c r="D44" s="436">
        <f t="shared" si="3"/>
        <v>1.1561750599520384</v>
      </c>
      <c r="E44" s="436" t="e">
        <f t="shared" si="3"/>
        <v>#VALUE!</v>
      </c>
      <c r="F44" s="436">
        <f t="shared" si="3"/>
        <v>1.1973920863309353</v>
      </c>
      <c r="G44" s="436" t="e">
        <f t="shared" si="3"/>
        <v>#VALUE!</v>
      </c>
      <c r="H44" s="436">
        <f t="shared" si="3"/>
        <v>1.1665167865707433</v>
      </c>
      <c r="I44" s="436">
        <f t="shared" si="3"/>
        <v>1.0062949640287771</v>
      </c>
      <c r="J44" s="436">
        <f t="shared" si="3"/>
        <v>1.2198741007194245</v>
      </c>
      <c r="K44" s="436">
        <f t="shared" si="3"/>
        <v>1.1182553956834533</v>
      </c>
      <c r="L44" s="436">
        <f t="shared" si="3"/>
        <v>0.91426858513189446</v>
      </c>
      <c r="M44" s="436">
        <f t="shared" si="3"/>
        <v>1.3240407673860912</v>
      </c>
      <c r="N44" s="436">
        <f t="shared" si="3"/>
        <v>1.0416666666666667</v>
      </c>
      <c r="O44" s="436">
        <f t="shared" si="3"/>
        <v>0.90002997601918466</v>
      </c>
      <c r="P44" s="436" t="e">
        <f t="shared" si="3"/>
        <v>#VALUE!</v>
      </c>
      <c r="Q44" s="436" t="e">
        <f t="shared" si="3"/>
        <v>#VALUE!</v>
      </c>
      <c r="R44" s="436" t="e">
        <f t="shared" si="3"/>
        <v>#VALUE!</v>
      </c>
      <c r="S44" s="436" t="e">
        <f t="shared" si="3"/>
        <v>#VALUE!</v>
      </c>
      <c r="T44" s="436" t="e">
        <f t="shared" si="3"/>
        <v>#VALUE!</v>
      </c>
      <c r="U44" s="436" t="e">
        <f t="shared" si="3"/>
        <v>#VALUE!</v>
      </c>
      <c r="V44" s="436">
        <f t="shared" si="3"/>
        <v>1.5083932853717026</v>
      </c>
      <c r="W44" s="436">
        <f t="shared" si="3"/>
        <v>1.5824340527577938</v>
      </c>
      <c r="X44" s="436">
        <f t="shared" si="3"/>
        <v>1.1315947242206235</v>
      </c>
      <c r="Y44" s="436" t="e">
        <f t="shared" si="3"/>
        <v>#VALUE!</v>
      </c>
      <c r="Z44" s="436" t="e">
        <f t="shared" si="3"/>
        <v>#VALUE!</v>
      </c>
    </row>
  </sheetData>
  <mergeCells count="1">
    <mergeCell ref="A3:G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9F818-6C32-4C1A-8C50-809A005BF66E}">
  <sheetPr codeName="Sheet3">
    <tabColor theme="9" tint="0.39997558519241921"/>
  </sheetPr>
  <dimension ref="A1:F7"/>
  <sheetViews>
    <sheetView workbookViewId="0"/>
  </sheetViews>
  <sheetFormatPr defaultRowHeight="15" x14ac:dyDescent="0.25"/>
  <cols>
    <col min="1" max="1" width="15.5703125" style="5" bestFit="1" customWidth="1"/>
    <col min="2" max="6" width="20.85546875" style="249" customWidth="1"/>
    <col min="7" max="7" width="10.7109375" style="5" bestFit="1" customWidth="1"/>
    <col min="8" max="16384" width="9.140625" style="5"/>
  </cols>
  <sheetData>
    <row r="1" spans="1:6" x14ac:dyDescent="0.25">
      <c r="A1" s="24" t="s">
        <v>0</v>
      </c>
      <c r="B1" s="302" t="s">
        <v>10</v>
      </c>
      <c r="F1" s="302"/>
    </row>
    <row r="2" spans="1:6" x14ac:dyDescent="0.25">
      <c r="A2" s="290" t="s">
        <v>1</v>
      </c>
      <c r="B2" s="360" t="s">
        <v>2</v>
      </c>
      <c r="C2" s="360" t="s">
        <v>3</v>
      </c>
      <c r="D2" s="360" t="s">
        <v>4</v>
      </c>
      <c r="E2" s="360" t="s">
        <v>5</v>
      </c>
      <c r="F2" s="360" t="s">
        <v>9</v>
      </c>
    </row>
    <row r="3" spans="1:6" x14ac:dyDescent="0.25">
      <c r="A3" s="5" t="s">
        <v>6</v>
      </c>
      <c r="B3" s="282">
        <f>Storage_Annual!G42</f>
        <v>1653983131.7872906</v>
      </c>
      <c r="C3" s="282">
        <f>Storage_Annual!H42</f>
        <v>13380498086.199961</v>
      </c>
      <c r="D3" s="282">
        <f>Storage_Annual!I42</f>
        <v>509007846.62512541</v>
      </c>
      <c r="E3" s="282">
        <f>Storage_Annual!J42</f>
        <v>163294076.28021002</v>
      </c>
      <c r="F3" s="282">
        <f>Storage_Annual!O42</f>
        <v>21003199135.454369</v>
      </c>
    </row>
    <row r="4" spans="1:6" x14ac:dyDescent="0.25">
      <c r="A4" s="290"/>
    </row>
    <row r="5" spans="1:6" x14ac:dyDescent="0.25">
      <c r="A5" s="24"/>
      <c r="B5" s="386" t="s">
        <v>7</v>
      </c>
      <c r="F5" s="386"/>
    </row>
    <row r="6" spans="1:6" x14ac:dyDescent="0.25">
      <c r="A6" s="290" t="s">
        <v>1</v>
      </c>
      <c r="B6" s="360" t="s">
        <v>2</v>
      </c>
      <c r="C6" s="360" t="s">
        <v>3</v>
      </c>
      <c r="D6" s="360" t="s">
        <v>4</v>
      </c>
      <c r="E6" s="360" t="s">
        <v>8</v>
      </c>
      <c r="F6" s="360" t="s">
        <v>9</v>
      </c>
    </row>
    <row r="7" spans="1:6" x14ac:dyDescent="0.25">
      <c r="A7" s="5" t="s">
        <v>6</v>
      </c>
      <c r="B7" s="387">
        <f>B3/$E3</f>
        <v>10.128861802366192</v>
      </c>
      <c r="C7" s="387">
        <f>C3/$E3</f>
        <v>81.941111343434414</v>
      </c>
      <c r="D7" s="387">
        <f>D3/$E3</f>
        <v>3.1171237697053757</v>
      </c>
      <c r="E7" s="387">
        <f t="shared" ref="E7" si="0">SUM(B7:D7)</f>
        <v>95.187096915505975</v>
      </c>
      <c r="F7" s="388">
        <f>Storage_Annual!O43</f>
        <v>128.62192930632227</v>
      </c>
    </row>
  </sheetData>
  <printOptions horizontalCentered="1" verticalCentered="1"/>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556A1-0F4F-4BE7-BC67-0F760D5A819C}">
  <sheetPr codeName="Sheet4">
    <tabColor theme="9" tint="0.39997558519241921"/>
  </sheetPr>
  <dimension ref="A1:S66"/>
  <sheetViews>
    <sheetView zoomScale="85" zoomScaleNormal="85" workbookViewId="0">
      <pane xSplit="1" ySplit="10" topLeftCell="B11" activePane="bottomRight" state="frozen"/>
      <selection pane="topRight"/>
      <selection pane="bottomLeft"/>
      <selection pane="bottomRight"/>
    </sheetView>
  </sheetViews>
  <sheetFormatPr defaultRowHeight="15" outlineLevelRow="1" x14ac:dyDescent="0.25"/>
  <cols>
    <col min="1" max="1" width="13.5703125" style="5" customWidth="1"/>
    <col min="2" max="2" width="10.28515625" style="5" bestFit="1" customWidth="1"/>
    <col min="3" max="4" width="16.7109375" style="5" customWidth="1"/>
    <col min="5" max="5" width="21.28515625" style="5" bestFit="1" customWidth="1"/>
    <col min="6" max="17" width="16.42578125" style="5" customWidth="1"/>
    <col min="18" max="19" width="16.42578125" style="249" customWidth="1"/>
    <col min="20" max="16384" width="9.140625" style="5"/>
  </cols>
  <sheetData>
    <row r="1" spans="1:19" ht="18.75" x14ac:dyDescent="0.3">
      <c r="A1" s="339" t="s">
        <v>30</v>
      </c>
      <c r="C1" s="24"/>
    </row>
    <row r="2" spans="1:19" ht="15.75" thickBot="1" x14ac:dyDescent="0.3">
      <c r="A2" s="237"/>
      <c r="B2" s="237"/>
      <c r="C2" s="341"/>
      <c r="D2" s="237"/>
      <c r="E2" s="237"/>
      <c r="F2" s="237"/>
      <c r="G2" s="237"/>
      <c r="H2" s="237"/>
      <c r="I2" s="237"/>
      <c r="J2" s="237"/>
      <c r="K2" s="237"/>
      <c r="L2" s="237"/>
      <c r="M2" s="237"/>
      <c r="N2" s="237"/>
      <c r="O2" s="237"/>
      <c r="P2" s="237"/>
      <c r="Q2" s="237"/>
      <c r="R2" s="342"/>
      <c r="S2" s="342"/>
    </row>
    <row r="3" spans="1:19" ht="9" customHeight="1" thickTop="1" x14ac:dyDescent="0.25">
      <c r="C3" s="343"/>
      <c r="D3" s="344"/>
      <c r="E3" s="344"/>
      <c r="F3" s="345"/>
      <c r="G3" s="346"/>
      <c r="H3" s="344"/>
      <c r="I3" s="344"/>
      <c r="J3" s="345"/>
      <c r="K3" s="344"/>
      <c r="L3" s="344"/>
      <c r="M3" s="346"/>
      <c r="N3" s="345"/>
      <c r="O3" s="344"/>
      <c r="P3" s="344"/>
      <c r="Q3" s="345"/>
    </row>
    <row r="4" spans="1:19" x14ac:dyDescent="0.25">
      <c r="C4" s="24"/>
      <c r="F4" s="279"/>
      <c r="G4" s="278"/>
      <c r="J4" s="279"/>
      <c r="M4" s="278"/>
      <c r="N4" s="279"/>
      <c r="Q4" s="279"/>
    </row>
    <row r="5" spans="1:19" x14ac:dyDescent="0.25">
      <c r="C5" s="347" t="s">
        <v>11</v>
      </c>
      <c r="D5" s="348"/>
      <c r="E5" s="348"/>
      <c r="F5" s="349"/>
      <c r="G5" s="350" t="s">
        <v>12</v>
      </c>
      <c r="H5" s="351"/>
      <c r="I5" s="351"/>
      <c r="J5" s="352"/>
      <c r="K5" s="350" t="s">
        <v>32</v>
      </c>
      <c r="L5" s="351"/>
      <c r="M5" s="350" t="s">
        <v>13</v>
      </c>
      <c r="N5" s="352"/>
      <c r="O5" s="351" t="s">
        <v>14</v>
      </c>
      <c r="P5" s="351"/>
      <c r="Q5" s="352"/>
      <c r="R5" s="353"/>
      <c r="S5" s="353"/>
    </row>
    <row r="6" spans="1:19" x14ac:dyDescent="0.25">
      <c r="B6" s="5" t="s">
        <v>26</v>
      </c>
      <c r="C6" s="354" t="s">
        <v>2</v>
      </c>
      <c r="D6" s="354" t="s">
        <v>3</v>
      </c>
      <c r="E6" s="355" t="s">
        <v>4</v>
      </c>
      <c r="F6" s="356" t="s">
        <v>5</v>
      </c>
      <c r="G6" s="357" t="s">
        <v>2</v>
      </c>
      <c r="H6" s="354" t="s">
        <v>3</v>
      </c>
      <c r="I6" s="355" t="s">
        <v>4</v>
      </c>
      <c r="J6" s="356" t="s">
        <v>5</v>
      </c>
      <c r="K6" s="358" t="s">
        <v>15</v>
      </c>
      <c r="L6" s="355" t="s">
        <v>16</v>
      </c>
      <c r="M6" s="358" t="s">
        <v>15</v>
      </c>
      <c r="N6" s="356" t="s">
        <v>16</v>
      </c>
      <c r="O6" s="355" t="s">
        <v>17</v>
      </c>
      <c r="P6" s="355" t="s">
        <v>18</v>
      </c>
      <c r="Q6" s="359" t="s">
        <v>19</v>
      </c>
      <c r="R6" s="249" t="s">
        <v>20</v>
      </c>
      <c r="S6" s="360" t="s">
        <v>21</v>
      </c>
    </row>
    <row r="7" spans="1:19" x14ac:dyDescent="0.25">
      <c r="B7" s="5" t="s">
        <v>22</v>
      </c>
      <c r="C7" s="354" t="s">
        <v>23</v>
      </c>
      <c r="D7" s="354" t="s">
        <v>23</v>
      </c>
      <c r="E7" s="354" t="s">
        <v>23</v>
      </c>
      <c r="F7" s="356" t="s">
        <v>5</v>
      </c>
      <c r="G7" s="357" t="s">
        <v>23</v>
      </c>
      <c r="H7" s="354" t="s">
        <v>23</v>
      </c>
      <c r="I7" s="354" t="s">
        <v>23</v>
      </c>
      <c r="J7" s="356" t="s">
        <v>5</v>
      </c>
      <c r="K7" s="358" t="s">
        <v>23</v>
      </c>
      <c r="L7" s="355" t="s">
        <v>23</v>
      </c>
      <c r="M7" s="357" t="s">
        <v>23</v>
      </c>
      <c r="N7" s="361" t="s">
        <v>23</v>
      </c>
      <c r="O7" s="354" t="s">
        <v>23</v>
      </c>
      <c r="P7" s="354" t="s">
        <v>23</v>
      </c>
      <c r="Q7" s="361" t="s">
        <v>23</v>
      </c>
      <c r="S7" s="360"/>
    </row>
    <row r="8" spans="1:19" hidden="1" outlineLevel="1" x14ac:dyDescent="0.25">
      <c r="B8" s="5">
        <v>1</v>
      </c>
      <c r="C8" s="354">
        <f>1+B8</f>
        <v>2</v>
      </c>
      <c r="D8" s="354">
        <f t="shared" ref="D8:Q8" si="0">1+C8</f>
        <v>3</v>
      </c>
      <c r="E8" s="354">
        <f t="shared" si="0"/>
        <v>4</v>
      </c>
      <c r="F8" s="361">
        <f t="shared" si="0"/>
        <v>5</v>
      </c>
      <c r="G8" s="357">
        <f t="shared" si="0"/>
        <v>6</v>
      </c>
      <c r="H8" s="354">
        <f t="shared" si="0"/>
        <v>7</v>
      </c>
      <c r="I8" s="354">
        <f t="shared" si="0"/>
        <v>8</v>
      </c>
      <c r="J8" s="361">
        <f t="shared" si="0"/>
        <v>9</v>
      </c>
      <c r="K8" s="357">
        <f>1+J8</f>
        <v>10</v>
      </c>
      <c r="L8" s="354">
        <f>1+K8</f>
        <v>11</v>
      </c>
      <c r="M8" s="357">
        <f>L8+1</f>
        <v>12</v>
      </c>
      <c r="N8" s="361">
        <f t="shared" si="0"/>
        <v>13</v>
      </c>
      <c r="O8" s="354">
        <f t="shared" si="0"/>
        <v>14</v>
      </c>
      <c r="P8" s="354">
        <f t="shared" si="0"/>
        <v>15</v>
      </c>
      <c r="Q8" s="361">
        <f t="shared" si="0"/>
        <v>16</v>
      </c>
      <c r="S8" s="360"/>
    </row>
    <row r="9" spans="1:19" collapsed="1" x14ac:dyDescent="0.25">
      <c r="B9" s="296" t="str">
        <f>"["&amp;B8&amp;"]"</f>
        <v>[1]</v>
      </c>
      <c r="C9" s="296" t="str">
        <f t="shared" ref="C9:Q9" si="1">"["&amp;C8&amp;"]"</f>
        <v>[2]</v>
      </c>
      <c r="D9" s="296" t="str">
        <f t="shared" si="1"/>
        <v>[3]</v>
      </c>
      <c r="E9" s="296" t="str">
        <f t="shared" si="1"/>
        <v>[4]</v>
      </c>
      <c r="F9" s="362" t="str">
        <f t="shared" si="1"/>
        <v>[5]</v>
      </c>
      <c r="G9" s="277" t="str">
        <f t="shared" si="1"/>
        <v>[6]</v>
      </c>
      <c r="H9" s="296" t="str">
        <f t="shared" si="1"/>
        <v>[7]</v>
      </c>
      <c r="I9" s="296" t="str">
        <f t="shared" si="1"/>
        <v>[8]</v>
      </c>
      <c r="J9" s="362" t="str">
        <f t="shared" si="1"/>
        <v>[9]</v>
      </c>
      <c r="K9" s="277" t="str">
        <f t="shared" si="1"/>
        <v>[10]</v>
      </c>
      <c r="L9" s="354" t="str">
        <f t="shared" si="1"/>
        <v>[11]</v>
      </c>
      <c r="M9" s="277" t="str">
        <f t="shared" si="1"/>
        <v>[12]</v>
      </c>
      <c r="N9" s="362" t="str">
        <f t="shared" si="1"/>
        <v>[13]</v>
      </c>
      <c r="O9" s="296" t="str">
        <f t="shared" si="1"/>
        <v>[14]</v>
      </c>
      <c r="P9" s="296" t="str">
        <f t="shared" si="1"/>
        <v>[15]</v>
      </c>
      <c r="Q9" s="362" t="str">
        <f t="shared" si="1"/>
        <v>[16]</v>
      </c>
      <c r="S9" s="360"/>
    </row>
    <row r="10" spans="1:19" ht="4.5" customHeight="1" x14ac:dyDescent="0.25">
      <c r="A10" s="238"/>
      <c r="B10" s="363"/>
      <c r="C10" s="363"/>
      <c r="D10" s="363"/>
      <c r="E10" s="363"/>
      <c r="F10" s="364"/>
      <c r="G10" s="280"/>
      <c r="H10" s="363"/>
      <c r="I10" s="363"/>
      <c r="J10" s="364"/>
      <c r="K10" s="277"/>
      <c r="L10" s="296"/>
      <c r="M10" s="280"/>
      <c r="N10" s="364"/>
      <c r="O10" s="363"/>
      <c r="P10" s="363"/>
      <c r="Q10" s="364"/>
      <c r="R10" s="365"/>
      <c r="S10" s="366"/>
    </row>
    <row r="11" spans="1:19" ht="4.5" customHeight="1" x14ac:dyDescent="0.25">
      <c r="C11" s="27"/>
      <c r="D11" s="27"/>
      <c r="E11" s="290"/>
      <c r="F11" s="367"/>
      <c r="G11" s="368"/>
      <c r="H11" s="290"/>
      <c r="I11" s="290"/>
      <c r="J11" s="367"/>
      <c r="K11" s="290"/>
      <c r="L11" s="290"/>
      <c r="M11" s="368"/>
      <c r="N11" s="367"/>
      <c r="O11" s="290"/>
      <c r="P11" s="290"/>
      <c r="Q11" s="367"/>
      <c r="R11" s="360"/>
      <c r="S11" s="360"/>
    </row>
    <row r="12" spans="1:19" hidden="1" outlineLevel="1" x14ac:dyDescent="0.25">
      <c r="A12" s="296">
        <v>2022</v>
      </c>
      <c r="B12" s="296"/>
      <c r="C12" s="27"/>
      <c r="D12" s="27"/>
      <c r="E12" s="290"/>
      <c r="F12" s="367"/>
      <c r="G12" s="368"/>
      <c r="H12" s="290"/>
      <c r="I12" s="290"/>
      <c r="J12" s="367"/>
      <c r="K12" s="290"/>
      <c r="L12" s="290"/>
      <c r="M12" s="368"/>
      <c r="N12" s="367"/>
      <c r="O12" s="290"/>
      <c r="P12" s="290"/>
      <c r="Q12" s="367"/>
      <c r="R12" s="249">
        <v>0</v>
      </c>
      <c r="S12" s="369">
        <v>1</v>
      </c>
    </row>
    <row r="13" spans="1:19" hidden="1" outlineLevel="1" x14ac:dyDescent="0.25">
      <c r="A13" s="296">
        <v>2023</v>
      </c>
      <c r="B13" s="296"/>
      <c r="C13" s="27"/>
      <c r="D13" s="27"/>
      <c r="E13" s="290"/>
      <c r="F13" s="367"/>
      <c r="G13" s="368"/>
      <c r="H13" s="290"/>
      <c r="I13" s="290"/>
      <c r="J13" s="367"/>
      <c r="K13" s="290"/>
      <c r="L13" s="290"/>
      <c r="M13" s="368"/>
      <c r="N13" s="367"/>
      <c r="O13" s="290"/>
      <c r="P13" s="290"/>
      <c r="Q13" s="367"/>
      <c r="R13" s="249">
        <v>3.7600000000000001E-2</v>
      </c>
      <c r="S13" s="369">
        <f>S12*(1+R13)</f>
        <v>1.0376000000000001</v>
      </c>
    </row>
    <row r="14" spans="1:19" hidden="1" outlineLevel="1" x14ac:dyDescent="0.25">
      <c r="A14" s="296">
        <v>2024</v>
      </c>
      <c r="B14" s="296"/>
      <c r="C14" s="27"/>
      <c r="D14" s="27"/>
      <c r="E14" s="290"/>
      <c r="F14" s="367"/>
      <c r="G14" s="368"/>
      <c r="H14" s="290"/>
      <c r="I14" s="290"/>
      <c r="J14" s="367"/>
      <c r="K14" s="290"/>
      <c r="L14" s="290"/>
      <c r="M14" s="368"/>
      <c r="N14" s="367"/>
      <c r="O14" s="290"/>
      <c r="P14" s="290"/>
      <c r="Q14" s="367"/>
      <c r="R14" s="249">
        <v>2.5000000000000001E-2</v>
      </c>
      <c r="S14" s="369">
        <f t="shared" ref="S14:S39" si="2">S13*(1+R14)</f>
        <v>1.0635399999999999</v>
      </c>
    </row>
    <row r="15" spans="1:19" hidden="1" outlineLevel="1" x14ac:dyDescent="0.25">
      <c r="A15" s="296">
        <v>2025</v>
      </c>
      <c r="B15" s="296"/>
      <c r="C15" s="27"/>
      <c r="D15" s="27"/>
      <c r="E15" s="290"/>
      <c r="F15" s="367"/>
      <c r="G15" s="368"/>
      <c r="H15" s="290"/>
      <c r="I15" s="290"/>
      <c r="J15" s="367"/>
      <c r="K15" s="290"/>
      <c r="L15" s="290"/>
      <c r="M15" s="368"/>
      <c r="N15" s="367"/>
      <c r="O15" s="290"/>
      <c r="P15" s="290"/>
      <c r="Q15" s="367"/>
      <c r="R15" s="249">
        <f>$R$14</f>
        <v>2.5000000000000001E-2</v>
      </c>
      <c r="S15" s="369">
        <f t="shared" si="2"/>
        <v>1.0901284999999998</v>
      </c>
    </row>
    <row r="16" spans="1:19" hidden="1" outlineLevel="1" x14ac:dyDescent="0.25">
      <c r="A16" s="296">
        <v>2026</v>
      </c>
      <c r="B16" s="296"/>
      <c r="C16" s="27"/>
      <c r="D16" s="27"/>
      <c r="E16" s="290"/>
      <c r="F16" s="367"/>
      <c r="G16" s="368"/>
      <c r="H16" s="290"/>
      <c r="I16" s="290"/>
      <c r="J16" s="367"/>
      <c r="K16" s="290"/>
      <c r="L16" s="290"/>
      <c r="M16" s="368"/>
      <c r="N16" s="367"/>
      <c r="O16" s="290"/>
      <c r="P16" s="290"/>
      <c r="Q16" s="367"/>
      <c r="R16" s="249">
        <f t="shared" ref="R16:R39" si="3">$R$14</f>
        <v>2.5000000000000001E-2</v>
      </c>
      <c r="S16" s="369">
        <f t="shared" si="2"/>
        <v>1.1173817124999996</v>
      </c>
    </row>
    <row r="17" spans="1:19" hidden="1" outlineLevel="1" x14ac:dyDescent="0.25">
      <c r="A17" s="296">
        <v>2027</v>
      </c>
      <c r="B17" s="296"/>
      <c r="C17" s="27"/>
      <c r="D17" s="27"/>
      <c r="E17" s="290"/>
      <c r="F17" s="367"/>
      <c r="G17" s="368"/>
      <c r="H17" s="290"/>
      <c r="I17" s="290"/>
      <c r="J17" s="367"/>
      <c r="K17" s="290"/>
      <c r="L17" s="290"/>
      <c r="M17" s="368"/>
      <c r="N17" s="367"/>
      <c r="O17" s="290"/>
      <c r="P17" s="290"/>
      <c r="Q17" s="367"/>
      <c r="R17" s="249">
        <f t="shared" si="3"/>
        <v>2.5000000000000001E-2</v>
      </c>
      <c r="S17" s="369">
        <f t="shared" si="2"/>
        <v>1.1453162553124996</v>
      </c>
    </row>
    <row r="18" spans="1:19" hidden="1" outlineLevel="1" x14ac:dyDescent="0.25">
      <c r="A18" s="296">
        <v>2028</v>
      </c>
      <c r="B18" s="296"/>
      <c r="C18" s="27"/>
      <c r="D18" s="27"/>
      <c r="E18" s="290"/>
      <c r="F18" s="367"/>
      <c r="G18" s="368"/>
      <c r="H18" s="290"/>
      <c r="I18" s="290"/>
      <c r="J18" s="367"/>
      <c r="K18" s="290"/>
      <c r="L18" s="290"/>
      <c r="M18" s="368"/>
      <c r="N18" s="367"/>
      <c r="O18" s="290"/>
      <c r="P18" s="290"/>
      <c r="Q18" s="367"/>
      <c r="R18" s="249">
        <f t="shared" si="3"/>
        <v>2.5000000000000001E-2</v>
      </c>
      <c r="S18" s="369">
        <f t="shared" si="2"/>
        <v>1.1739491616953119</v>
      </c>
    </row>
    <row r="19" spans="1:19" hidden="1" outlineLevel="1" x14ac:dyDescent="0.25">
      <c r="A19" s="296">
        <v>2029</v>
      </c>
      <c r="B19" s="296"/>
      <c r="C19" s="27"/>
      <c r="D19" s="27"/>
      <c r="E19" s="290"/>
      <c r="F19" s="367"/>
      <c r="G19" s="368"/>
      <c r="H19" s="290"/>
      <c r="I19" s="290"/>
      <c r="J19" s="367"/>
      <c r="K19" s="290"/>
      <c r="L19" s="290"/>
      <c r="M19" s="278"/>
      <c r="N19" s="367"/>
      <c r="O19" s="290"/>
      <c r="P19" s="290"/>
      <c r="Q19" s="367"/>
      <c r="R19" s="249">
        <f t="shared" si="3"/>
        <v>2.5000000000000001E-2</v>
      </c>
      <c r="S19" s="369">
        <f t="shared" si="2"/>
        <v>1.2032978907376946</v>
      </c>
    </row>
    <row r="20" spans="1:19" collapsed="1" x14ac:dyDescent="0.25">
      <c r="A20" s="296">
        <v>2030</v>
      </c>
      <c r="B20" s="296">
        <v>1</v>
      </c>
      <c r="C20" s="2">
        <v>35192096.386</v>
      </c>
      <c r="D20" s="2">
        <v>52095227.980000004</v>
      </c>
      <c r="E20" s="2">
        <v>18652252.988918304</v>
      </c>
      <c r="F20" s="3">
        <v>2091001.05806</v>
      </c>
      <c r="G20" s="370">
        <f t="shared" ref="G20:G39" si="4">C20/$S20</f>
        <v>28533044.756405789</v>
      </c>
      <c r="H20" s="2">
        <f t="shared" ref="H20:H39" si="5">D20/$S20</f>
        <v>42237764.276521817</v>
      </c>
      <c r="I20" s="2">
        <f t="shared" ref="I20:I39" si="6">E20/$S20</f>
        <v>15122872.008054907</v>
      </c>
      <c r="J20" s="3">
        <f>F20</f>
        <v>2091001.05806</v>
      </c>
      <c r="K20" s="2">
        <f t="shared" ref="K20:K39" si="7">M20*$S20</f>
        <v>228965304.57915446</v>
      </c>
      <c r="L20" s="2">
        <f t="shared" ref="L20:L39" si="8">N20*$S20</f>
        <v>76536442.666320428</v>
      </c>
      <c r="M20" s="370">
        <f>VLOOKUP(Storage_Backup!$A$5,Storage_Backup!$A$3:$U$5,MATCH($A20,Storage_Backup!$A$3:$U$3,0),0)</f>
        <v>185640469.14295405</v>
      </c>
      <c r="N20" s="3">
        <f>VLOOKUP(Storage_Backup!$A$4,Storage_Backup!$A$3:$U$5,MATCH($A20,Storage_Backup!$A$3:$U$3,0),0)</f>
        <v>62054210.131197676</v>
      </c>
      <c r="O20" s="2">
        <f>SUM(M20:N20)</f>
        <v>247694679.27415174</v>
      </c>
      <c r="P20" s="2">
        <f>SUM(G20:H20)</f>
        <v>70770809.032927603</v>
      </c>
      <c r="Q20" s="3">
        <f>P20-O20</f>
        <v>-176923870.24122414</v>
      </c>
      <c r="R20" s="249">
        <f t="shared" si="3"/>
        <v>2.5000000000000001E-2</v>
      </c>
      <c r="S20" s="369">
        <f t="shared" si="2"/>
        <v>1.2333803380061368</v>
      </c>
    </row>
    <row r="21" spans="1:19" x14ac:dyDescent="0.25">
      <c r="A21" s="296">
        <v>2031</v>
      </c>
      <c r="B21" s="296">
        <f>1+B20</f>
        <v>2</v>
      </c>
      <c r="C21" s="2">
        <v>60733566.824000023</v>
      </c>
      <c r="D21" s="2">
        <v>160990221.91513842</v>
      </c>
      <c r="E21" s="2">
        <v>29540351.471991539</v>
      </c>
      <c r="F21" s="3">
        <v>4119000.1573700001</v>
      </c>
      <c r="G21" s="370">
        <f t="shared" si="4"/>
        <v>48040542.313074209</v>
      </c>
      <c r="H21" s="2">
        <f t="shared" si="5"/>
        <v>127344036.78805763</v>
      </c>
      <c r="I21" s="2">
        <f t="shared" si="6"/>
        <v>23366559.53281663</v>
      </c>
      <c r="J21" s="3">
        <f t="shared" ref="J21:J39" si="9">F21</f>
        <v>4119000.1573700001</v>
      </c>
      <c r="K21" s="2">
        <f t="shared" si="7"/>
        <v>460618176.88164401</v>
      </c>
      <c r="L21" s="2">
        <f t="shared" si="8"/>
        <v>153971261.06405121</v>
      </c>
      <c r="M21" s="370">
        <f>VLOOKUP(Storage_Backup!$A$5,Storage_Backup!$A$3:$U$5,MATCH($A21,Storage_Backup!$A$3:$U$3,0),0)</f>
        <v>364351184.5892325</v>
      </c>
      <c r="N21" s="3">
        <f>VLOOKUP(Storage_Backup!$A$4,Storage_Backup!$A$3:$U$5,MATCH($A21,Storage_Backup!$A$3:$U$3,0),0)</f>
        <v>121792005.12922843</v>
      </c>
      <c r="O21" s="2">
        <f t="shared" ref="O21:O39" si="10">SUM(M21:N21)</f>
        <v>486143189.71846092</v>
      </c>
      <c r="P21" s="2">
        <f t="shared" ref="P21:P39" si="11">SUM(G21:H21)</f>
        <v>175384579.10113183</v>
      </c>
      <c r="Q21" s="3">
        <f t="shared" ref="Q21:Q39" si="12">P21-O21</f>
        <v>-310758610.61732912</v>
      </c>
      <c r="R21" s="249">
        <f t="shared" si="3"/>
        <v>2.5000000000000001E-2</v>
      </c>
      <c r="S21" s="369">
        <f t="shared" si="2"/>
        <v>1.2642148464562901</v>
      </c>
    </row>
    <row r="22" spans="1:19" x14ac:dyDescent="0.25">
      <c r="A22" s="296">
        <v>2032</v>
      </c>
      <c r="B22" s="296">
        <f t="shared" ref="B22:B39" si="13">1+B21</f>
        <v>3</v>
      </c>
      <c r="C22" s="2">
        <v>75993248.72299999</v>
      </c>
      <c r="D22" s="2">
        <v>267024494.71679771</v>
      </c>
      <c r="E22" s="2">
        <v>38175411.12473011</v>
      </c>
      <c r="F22" s="3">
        <v>5427876.8524000002</v>
      </c>
      <c r="G22" s="370">
        <f t="shared" si="4"/>
        <v>58644901.267793074</v>
      </c>
      <c r="H22" s="2">
        <f t="shared" si="5"/>
        <v>206066004.43980518</v>
      </c>
      <c r="I22" s="2">
        <f t="shared" si="6"/>
        <v>29460422.522897318</v>
      </c>
      <c r="J22" s="3">
        <f t="shared" si="9"/>
        <v>5427876.8524000002</v>
      </c>
      <c r="K22" s="2">
        <f t="shared" si="7"/>
        <v>625453944.83448815</v>
      </c>
      <c r="L22" s="2">
        <f t="shared" si="8"/>
        <v>209071064.61931148</v>
      </c>
      <c r="M22" s="370">
        <f>VLOOKUP(Storage_Backup!$A$5,Storage_Backup!$A$3:$U$5,MATCH($A22,Storage_Backup!$A$3:$U$3,0),0)</f>
        <v>482670308.99113071</v>
      </c>
      <c r="N22" s="3">
        <f>VLOOKUP(Storage_Backup!$A$4,Storage_Backup!$A$3:$U$5,MATCH($A22,Storage_Backup!$A$3:$U$3,0),0)</f>
        <v>161342647.51917401</v>
      </c>
      <c r="O22" s="2">
        <f t="shared" si="10"/>
        <v>644012956.51030469</v>
      </c>
      <c r="P22" s="2">
        <f t="shared" si="11"/>
        <v>264710905.70759827</v>
      </c>
      <c r="Q22" s="3">
        <f t="shared" si="12"/>
        <v>-379302050.80270642</v>
      </c>
      <c r="R22" s="249">
        <f t="shared" si="3"/>
        <v>2.5000000000000001E-2</v>
      </c>
      <c r="S22" s="369">
        <f t="shared" si="2"/>
        <v>1.2958202176176972</v>
      </c>
    </row>
    <row r="23" spans="1:19" x14ac:dyDescent="0.25">
      <c r="A23" s="296">
        <v>2033</v>
      </c>
      <c r="B23" s="296">
        <f t="shared" si="13"/>
        <v>4</v>
      </c>
      <c r="C23" s="2">
        <v>93142175.05599995</v>
      </c>
      <c r="D23" s="2">
        <v>442709797.56815159</v>
      </c>
      <c r="E23" s="2">
        <v>36622035.105664253</v>
      </c>
      <c r="F23" s="3">
        <v>6547244.1028899997</v>
      </c>
      <c r="G23" s="370">
        <f t="shared" si="4"/>
        <v>70125788.634353384</v>
      </c>
      <c r="H23" s="2">
        <f t="shared" si="5"/>
        <v>333311667.58727866</v>
      </c>
      <c r="I23" s="2">
        <f t="shared" si="6"/>
        <v>27572354.753747489</v>
      </c>
      <c r="J23" s="3">
        <f t="shared" si="9"/>
        <v>6547244.1028899997</v>
      </c>
      <c r="K23" s="2">
        <f t="shared" si="7"/>
        <v>797152681.43701947</v>
      </c>
      <c r="L23" s="2">
        <f t="shared" si="8"/>
        <v>266464959.0087398</v>
      </c>
      <c r="M23" s="370">
        <f>VLOOKUP(Storage_Backup!$A$5,Storage_Backup!$A$3:$U$5,MATCH($A23,Storage_Backup!$A$3:$U$3,0),0)</f>
        <v>600168080.83074164</v>
      </c>
      <c r="N23" s="3">
        <f>VLOOKUP(Storage_Backup!$A$4,Storage_Backup!$A$3:$U$5,MATCH($A23,Storage_Backup!$A$3:$U$3,0),0)</f>
        <v>200618735.63371146</v>
      </c>
      <c r="O23" s="2">
        <f t="shared" si="10"/>
        <v>800786816.4644531</v>
      </c>
      <c r="P23" s="2">
        <f t="shared" si="11"/>
        <v>403437456.22163206</v>
      </c>
      <c r="Q23" s="3">
        <f t="shared" si="12"/>
        <v>-397349360.24282104</v>
      </c>
      <c r="R23" s="249">
        <f t="shared" si="3"/>
        <v>2.5000000000000001E-2</v>
      </c>
      <c r="S23" s="369">
        <f t="shared" si="2"/>
        <v>1.3282157230581395</v>
      </c>
    </row>
    <row r="24" spans="1:19" x14ac:dyDescent="0.25">
      <c r="A24" s="296">
        <v>2034</v>
      </c>
      <c r="B24" s="296">
        <f t="shared" si="13"/>
        <v>5</v>
      </c>
      <c r="C24" s="2">
        <v>105869421.723</v>
      </c>
      <c r="D24" s="2">
        <v>566658373.07147098</v>
      </c>
      <c r="E24" s="2">
        <v>42160562.43009758</v>
      </c>
      <c r="F24" s="3">
        <v>7912330.1617400004</v>
      </c>
      <c r="G24" s="370">
        <f t="shared" si="4"/>
        <v>77763904.546735078</v>
      </c>
      <c r="H24" s="2">
        <f t="shared" si="5"/>
        <v>416225638.30973369</v>
      </c>
      <c r="I24" s="2">
        <f t="shared" si="6"/>
        <v>30968053.844942346</v>
      </c>
      <c r="J24" s="3">
        <f t="shared" si="9"/>
        <v>7912330.1617400004</v>
      </c>
      <c r="K24" s="2">
        <f t="shared" si="7"/>
        <v>1015638674.6718464</v>
      </c>
      <c r="L24" s="2">
        <f t="shared" si="8"/>
        <v>339498472.64674371</v>
      </c>
      <c r="M24" s="370">
        <f>VLOOKUP(Storage_Backup!$A$5,Storage_Backup!$A$3:$U$5,MATCH($A24,Storage_Backup!$A$3:$U$3,0),0)</f>
        <v>746013604.92739582</v>
      </c>
      <c r="N24" s="3">
        <f>VLOOKUP(Storage_Backup!$A$4,Storage_Backup!$A$3:$U$5,MATCH($A24,Storage_Backup!$A$3:$U$3,0),0)</f>
        <v>249370652.93262294</v>
      </c>
      <c r="O24" s="2">
        <f t="shared" si="10"/>
        <v>995384257.86001873</v>
      </c>
      <c r="P24" s="2">
        <f t="shared" si="11"/>
        <v>493989542.8564688</v>
      </c>
      <c r="Q24" s="3">
        <f t="shared" si="12"/>
        <v>-501394715.00354993</v>
      </c>
      <c r="R24" s="249">
        <f t="shared" si="3"/>
        <v>2.5000000000000001E-2</v>
      </c>
      <c r="S24" s="369">
        <f t="shared" si="2"/>
        <v>1.3614211161345928</v>
      </c>
    </row>
    <row r="25" spans="1:19" x14ac:dyDescent="0.25">
      <c r="A25" s="296">
        <v>2035</v>
      </c>
      <c r="B25" s="296">
        <f t="shared" si="13"/>
        <v>6</v>
      </c>
      <c r="C25" s="2">
        <v>111425521.78100008</v>
      </c>
      <c r="D25" s="2">
        <v>803540216.89022255</v>
      </c>
      <c r="E25" s="2">
        <v>39676365.818203926</v>
      </c>
      <c r="F25" s="3">
        <v>9134567.5213600006</v>
      </c>
      <c r="G25" s="370">
        <f t="shared" si="4"/>
        <v>79848788.034412935</v>
      </c>
      <c r="H25" s="2">
        <f t="shared" si="5"/>
        <v>575825999.55600321</v>
      </c>
      <c r="I25" s="2">
        <f t="shared" si="6"/>
        <v>28432532.094579857</v>
      </c>
      <c r="J25" s="3">
        <f t="shared" si="9"/>
        <v>9134567.5213600006</v>
      </c>
      <c r="K25" s="2">
        <f t="shared" si="7"/>
        <v>1243118044.7798393</v>
      </c>
      <c r="L25" s="2">
        <f t="shared" si="8"/>
        <v>415538210.63255811</v>
      </c>
      <c r="M25" s="370">
        <f>VLOOKUP(Storage_Backup!$A$5,Storage_Backup!$A$3:$U$5,MATCH($A25,Storage_Backup!$A$3:$U$3,0),0)</f>
        <v>890832438.3211906</v>
      </c>
      <c r="N25" s="3">
        <f>VLOOKUP(Storage_Backup!$A$4,Storage_Backup!$A$3:$U$5,MATCH($A25,Storage_Backup!$A$3:$U$3,0),0)</f>
        <v>297779377.38727421</v>
      </c>
      <c r="O25" s="2">
        <f t="shared" si="10"/>
        <v>1188611815.7084649</v>
      </c>
      <c r="P25" s="2">
        <f t="shared" si="11"/>
        <v>655674787.59041619</v>
      </c>
      <c r="Q25" s="3">
        <f t="shared" si="12"/>
        <v>-532937028.11804867</v>
      </c>
      <c r="R25" s="249">
        <f t="shared" si="3"/>
        <v>2.5000000000000001E-2</v>
      </c>
      <c r="S25" s="369">
        <f t="shared" si="2"/>
        <v>1.3954566440379574</v>
      </c>
    </row>
    <row r="26" spans="1:19" x14ac:dyDescent="0.25">
      <c r="A26" s="296">
        <v>2036</v>
      </c>
      <c r="B26" s="296">
        <f t="shared" si="13"/>
        <v>7</v>
      </c>
      <c r="C26" s="2">
        <v>122326034.41900003</v>
      </c>
      <c r="D26" s="2">
        <v>946919741.22694242</v>
      </c>
      <c r="E26" s="2">
        <v>3737556.2637147903</v>
      </c>
      <c r="F26" s="3">
        <v>9325764.4717500005</v>
      </c>
      <c r="G26" s="370">
        <f t="shared" si="4"/>
        <v>85522164.456910402</v>
      </c>
      <c r="H26" s="2">
        <f t="shared" si="5"/>
        <v>662022816.49479485</v>
      </c>
      <c r="I26" s="2">
        <f t="shared" si="6"/>
        <v>2613048.8327407422</v>
      </c>
      <c r="J26" s="3">
        <f t="shared" si="9"/>
        <v>9325764.4717500005</v>
      </c>
      <c r="K26" s="2">
        <f t="shared" si="7"/>
        <v>1274195995.8993351</v>
      </c>
      <c r="L26" s="2">
        <f t="shared" si="8"/>
        <v>425926665.89837199</v>
      </c>
      <c r="M26" s="370">
        <f>VLOOKUP(Storage_Backup!$A$5,Storage_Backup!$A$3:$U$5,MATCH($A26,Storage_Backup!$A$3:$U$3,0),0)</f>
        <v>890832438.3211906</v>
      </c>
      <c r="N26" s="3">
        <f>VLOOKUP(Storage_Backup!$A$4,Storage_Backup!$A$3:$U$5,MATCH($A26,Storage_Backup!$A$3:$U$3,0),0)</f>
        <v>297779377.38727421</v>
      </c>
      <c r="O26" s="2">
        <f t="shared" si="10"/>
        <v>1188611815.7084649</v>
      </c>
      <c r="P26" s="2">
        <f>SUM(G26:H26)</f>
        <v>747544980.95170522</v>
      </c>
      <c r="Q26" s="3">
        <f t="shared" si="12"/>
        <v>-441066834.75675964</v>
      </c>
      <c r="R26" s="249">
        <f t="shared" si="3"/>
        <v>2.5000000000000001E-2</v>
      </c>
      <c r="S26" s="369">
        <f t="shared" si="2"/>
        <v>1.4303430601389062</v>
      </c>
    </row>
    <row r="27" spans="1:19" x14ac:dyDescent="0.25">
      <c r="A27" s="296">
        <v>2037</v>
      </c>
      <c r="B27" s="296">
        <f t="shared" si="13"/>
        <v>8</v>
      </c>
      <c r="C27" s="2">
        <v>135026404.41500005</v>
      </c>
      <c r="D27" s="2">
        <v>1250236233.6520042</v>
      </c>
      <c r="E27" s="2">
        <v>8429574.8399219513</v>
      </c>
      <c r="F27" s="3">
        <v>9430663.6846200004</v>
      </c>
      <c r="G27" s="370">
        <f t="shared" si="4"/>
        <v>92098938.463934466</v>
      </c>
      <c r="H27" s="2">
        <f t="shared" si="5"/>
        <v>852762320.43179297</v>
      </c>
      <c r="I27" s="2">
        <f t="shared" si="6"/>
        <v>5749652.4314829269</v>
      </c>
      <c r="J27" s="3">
        <f t="shared" si="9"/>
        <v>9430663.6846200004</v>
      </c>
      <c r="K27" s="2">
        <f t="shared" si="7"/>
        <v>1306050895.7968185</v>
      </c>
      <c r="L27" s="2">
        <f t="shared" si="8"/>
        <v>436574832.54583126</v>
      </c>
      <c r="M27" s="370">
        <f>VLOOKUP(Storage_Backup!$A$5,Storage_Backup!$A$3:$U$5,MATCH($A27,Storage_Backup!$A$3:$U$3,0),0)</f>
        <v>890832438.3211906</v>
      </c>
      <c r="N27" s="3">
        <f>VLOOKUP(Storage_Backup!$A$4,Storage_Backup!$A$3:$U$5,MATCH($A27,Storage_Backup!$A$3:$U$3,0),0)</f>
        <v>297779377.38727421</v>
      </c>
      <c r="O27" s="2">
        <f>SUM(M27:N27)</f>
        <v>1188611815.7084649</v>
      </c>
      <c r="P27" s="2">
        <f>SUM(G27:H27)</f>
        <v>944861258.8957274</v>
      </c>
      <c r="Q27" s="3">
        <f t="shared" si="12"/>
        <v>-243750556.81273746</v>
      </c>
      <c r="R27" s="249">
        <f t="shared" si="3"/>
        <v>2.5000000000000001E-2</v>
      </c>
      <c r="S27" s="369">
        <f t="shared" si="2"/>
        <v>1.4661016366423787</v>
      </c>
    </row>
    <row r="28" spans="1:19" x14ac:dyDescent="0.25">
      <c r="A28" s="296">
        <v>2038</v>
      </c>
      <c r="B28" s="296">
        <f t="shared" si="13"/>
        <v>9</v>
      </c>
      <c r="C28" s="2">
        <v>143015982.43800002</v>
      </c>
      <c r="D28" s="2">
        <v>1291616101.2245097</v>
      </c>
      <c r="E28" s="2">
        <v>36246394.056164742</v>
      </c>
      <c r="F28" s="3">
        <v>9316987.9232400004</v>
      </c>
      <c r="G28" s="370">
        <f t="shared" si="4"/>
        <v>95169246.290409014</v>
      </c>
      <c r="H28" s="2">
        <f t="shared" si="5"/>
        <v>859499258.43695235</v>
      </c>
      <c r="I28" s="2">
        <f t="shared" si="6"/>
        <v>24119975.573819503</v>
      </c>
      <c r="J28" s="3">
        <f t="shared" si="9"/>
        <v>9316987.9232400004</v>
      </c>
      <c r="K28" s="2">
        <f t="shared" si="7"/>
        <v>1338702168.1917388</v>
      </c>
      <c r="L28" s="2">
        <f t="shared" si="8"/>
        <v>447489203.35947698</v>
      </c>
      <c r="M28" s="370">
        <f>VLOOKUP(Storage_Backup!$A$5,Storage_Backup!$A$3:$U$5,MATCH($A28,Storage_Backup!$A$3:$U$3,0),0)</f>
        <v>890832438.3211906</v>
      </c>
      <c r="N28" s="3">
        <f>VLOOKUP(Storage_Backup!$A$4,Storage_Backup!$A$3:$U$5,MATCH($A28,Storage_Backup!$A$3:$U$3,0),0)</f>
        <v>297779377.38727421</v>
      </c>
      <c r="O28" s="2">
        <f t="shared" si="10"/>
        <v>1188611815.7084649</v>
      </c>
      <c r="P28" s="2">
        <f t="shared" si="11"/>
        <v>954668504.72736132</v>
      </c>
      <c r="Q28" s="3">
        <f t="shared" si="12"/>
        <v>-233943310.98110354</v>
      </c>
      <c r="R28" s="249">
        <f t="shared" si="3"/>
        <v>2.5000000000000001E-2</v>
      </c>
      <c r="S28" s="369">
        <f t="shared" si="2"/>
        <v>1.5027541775584381</v>
      </c>
    </row>
    <row r="29" spans="1:19" x14ac:dyDescent="0.25">
      <c r="A29" s="296">
        <v>2039</v>
      </c>
      <c r="B29" s="296">
        <f t="shared" si="13"/>
        <v>10</v>
      </c>
      <c r="C29" s="2">
        <v>151856994.06099996</v>
      </c>
      <c r="D29" s="2">
        <v>1176674772.3891404</v>
      </c>
      <c r="E29" s="2">
        <v>23106705.408263206</v>
      </c>
      <c r="F29" s="3">
        <v>9332318.9115600009</v>
      </c>
      <c r="G29" s="370">
        <f t="shared" si="4"/>
        <v>98587757.831602946</v>
      </c>
      <c r="H29" s="2">
        <f t="shared" si="5"/>
        <v>763914288.07196295</v>
      </c>
      <c r="I29" s="2">
        <f t="shared" si="6"/>
        <v>15001207.492365943</v>
      </c>
      <c r="J29" s="3">
        <f t="shared" si="9"/>
        <v>9332318.9115600009</v>
      </c>
      <c r="K29" s="2">
        <f t="shared" si="7"/>
        <v>1372169722.3965321</v>
      </c>
      <c r="L29" s="2">
        <f t="shared" si="8"/>
        <v>458676433.44346386</v>
      </c>
      <c r="M29" s="370">
        <f>VLOOKUP(Storage_Backup!$A$5,Storage_Backup!$A$3:$U$5,MATCH($A29,Storage_Backup!$A$3:$U$3,0),0)</f>
        <v>890832438.3211906</v>
      </c>
      <c r="N29" s="3">
        <f>VLOOKUP(Storage_Backup!$A$4,Storage_Backup!$A$3:$U$5,MATCH($A29,Storage_Backup!$A$3:$U$3,0),0)</f>
        <v>297779377.38727421</v>
      </c>
      <c r="O29" s="2">
        <f t="shared" si="10"/>
        <v>1188611815.7084649</v>
      </c>
      <c r="P29" s="2">
        <f t="shared" si="11"/>
        <v>862502045.90356588</v>
      </c>
      <c r="Q29" s="3">
        <f t="shared" si="12"/>
        <v>-326109769.80489898</v>
      </c>
      <c r="R29" s="249">
        <f t="shared" si="3"/>
        <v>2.5000000000000001E-2</v>
      </c>
      <c r="S29" s="369">
        <f t="shared" si="2"/>
        <v>1.5403230319973988</v>
      </c>
    </row>
    <row r="30" spans="1:19" x14ac:dyDescent="0.25">
      <c r="A30" s="296">
        <v>2040</v>
      </c>
      <c r="B30" s="296">
        <f t="shared" si="13"/>
        <v>11</v>
      </c>
      <c r="C30" s="2">
        <v>162060923.46799996</v>
      </c>
      <c r="D30" s="2">
        <v>1087334550.0531993</v>
      </c>
      <c r="E30" s="2">
        <v>3610711.2640571594</v>
      </c>
      <c r="F30" s="3">
        <v>9382587.9324600007</v>
      </c>
      <c r="G30" s="370">
        <f t="shared" si="4"/>
        <v>102646142.87597562</v>
      </c>
      <c r="H30" s="2">
        <f t="shared" si="5"/>
        <v>688695924.90495491</v>
      </c>
      <c r="I30" s="2">
        <f t="shared" si="6"/>
        <v>2286952.1928121573</v>
      </c>
      <c r="J30" s="3">
        <f t="shared" si="9"/>
        <v>9382587.9324600007</v>
      </c>
      <c r="K30" s="2">
        <f t="shared" si="7"/>
        <v>1406473965.4564452</v>
      </c>
      <c r="L30" s="2">
        <f t="shared" si="8"/>
        <v>470143344.27955043</v>
      </c>
      <c r="M30" s="370">
        <f>VLOOKUP(Storage_Backup!$A$5,Storage_Backup!$A$3:$U$5,MATCH($A30,Storage_Backup!$A$3:$U$3,0),0)</f>
        <v>890832438.3211906</v>
      </c>
      <c r="N30" s="3">
        <f>VLOOKUP(Storage_Backup!$A$4,Storage_Backup!$A$3:$U$5,MATCH($A30,Storage_Backup!$A$3:$U$3,0),0)</f>
        <v>297779377.38727421</v>
      </c>
      <c r="O30" s="2">
        <f t="shared" si="10"/>
        <v>1188611815.7084649</v>
      </c>
      <c r="P30" s="2">
        <f t="shared" si="11"/>
        <v>791342067.78093052</v>
      </c>
      <c r="Q30" s="3">
        <f t="shared" si="12"/>
        <v>-397269747.92753434</v>
      </c>
      <c r="R30" s="249">
        <f t="shared" si="3"/>
        <v>2.5000000000000001E-2</v>
      </c>
      <c r="S30" s="369">
        <f t="shared" si="2"/>
        <v>1.5788311077973336</v>
      </c>
    </row>
    <row r="31" spans="1:19" x14ac:dyDescent="0.25">
      <c r="A31" s="296">
        <v>2041</v>
      </c>
      <c r="B31" s="296">
        <f t="shared" si="13"/>
        <v>12</v>
      </c>
      <c r="C31" s="2">
        <v>182217221.66799992</v>
      </c>
      <c r="D31" s="2">
        <v>1390162510.6911807</v>
      </c>
      <c r="E31" s="2">
        <v>19651052.137703896</v>
      </c>
      <c r="F31" s="3">
        <v>9316833.7089399993</v>
      </c>
      <c r="G31" s="370">
        <f t="shared" si="4"/>
        <v>112597793.58940299</v>
      </c>
      <c r="H31" s="2">
        <f t="shared" si="5"/>
        <v>859025453.25670862</v>
      </c>
      <c r="I31" s="2">
        <f t="shared" si="6"/>
        <v>12143007.626618624</v>
      </c>
      <c r="J31" s="3">
        <f t="shared" si="9"/>
        <v>9316833.7089399993</v>
      </c>
      <c r="K31" s="2">
        <f t="shared" si="7"/>
        <v>1441635814.5928562</v>
      </c>
      <c r="L31" s="2">
        <f t="shared" si="8"/>
        <v>481896927.88653916</v>
      </c>
      <c r="M31" s="370">
        <f>VLOOKUP(Storage_Backup!$A$5,Storage_Backup!$A$3:$U$5,MATCH($A31,Storage_Backup!$A$3:$U$3,0),0)</f>
        <v>890832438.3211906</v>
      </c>
      <c r="N31" s="3">
        <f>VLOOKUP(Storage_Backup!$A$4,Storage_Backup!$A$3:$U$5,MATCH($A31,Storage_Backup!$A$3:$U$3,0),0)</f>
        <v>297779377.38727421</v>
      </c>
      <c r="O31" s="2">
        <f t="shared" si="10"/>
        <v>1188611815.7084649</v>
      </c>
      <c r="P31" s="2">
        <f t="shared" si="11"/>
        <v>971623246.84611166</v>
      </c>
      <c r="Q31" s="3">
        <f t="shared" si="12"/>
        <v>-216988568.86235321</v>
      </c>
      <c r="R31" s="249">
        <f t="shared" si="3"/>
        <v>2.5000000000000001E-2</v>
      </c>
      <c r="S31" s="369">
        <f t="shared" si="2"/>
        <v>1.6183018854922668</v>
      </c>
    </row>
    <row r="32" spans="1:19" x14ac:dyDescent="0.25">
      <c r="A32" s="296">
        <v>2042</v>
      </c>
      <c r="B32" s="296">
        <f t="shared" si="13"/>
        <v>13</v>
      </c>
      <c r="C32" s="2">
        <v>182230659.43899989</v>
      </c>
      <c r="D32" s="2">
        <v>1455436471.3663623</v>
      </c>
      <c r="E32" s="2">
        <v>71728976.366724968</v>
      </c>
      <c r="F32" s="3">
        <v>9492823.991630001</v>
      </c>
      <c r="G32" s="370">
        <f t="shared" si="4"/>
        <v>109859607.03784274</v>
      </c>
      <c r="H32" s="2">
        <f t="shared" si="5"/>
        <v>877424684.21663153</v>
      </c>
      <c r="I32" s="2">
        <f t="shared" si="6"/>
        <v>43242543.165536381</v>
      </c>
      <c r="J32" s="3">
        <f t="shared" si="9"/>
        <v>9492823.991630001</v>
      </c>
      <c r="K32" s="2">
        <f t="shared" si="7"/>
        <v>1477676709.9576776</v>
      </c>
      <c r="L32" s="2">
        <f t="shared" si="8"/>
        <v>493944351.08370256</v>
      </c>
      <c r="M32" s="370">
        <f>VLOOKUP(Storage_Backup!$A$5,Storage_Backup!$A$3:$U$5,MATCH($A32,Storage_Backup!$A$3:$U$3,0),0)</f>
        <v>890832438.3211906</v>
      </c>
      <c r="N32" s="3">
        <f>VLOOKUP(Storage_Backup!$A$4,Storage_Backup!$A$3:$U$5,MATCH($A32,Storage_Backup!$A$3:$U$3,0),0)</f>
        <v>297779377.38727421</v>
      </c>
      <c r="O32" s="2">
        <f t="shared" si="10"/>
        <v>1188611815.7084649</v>
      </c>
      <c r="P32" s="2">
        <f t="shared" si="11"/>
        <v>987284291.25447428</v>
      </c>
      <c r="Q32" s="3">
        <f t="shared" si="12"/>
        <v>-201327524.45399058</v>
      </c>
      <c r="R32" s="249">
        <f t="shared" si="3"/>
        <v>2.5000000000000001E-2</v>
      </c>
      <c r="S32" s="369">
        <f t="shared" si="2"/>
        <v>1.6587594326295734</v>
      </c>
    </row>
    <row r="33" spans="1:19" x14ac:dyDescent="0.25">
      <c r="A33" s="296">
        <v>2043</v>
      </c>
      <c r="B33" s="296">
        <f t="shared" si="13"/>
        <v>14</v>
      </c>
      <c r="C33" s="2">
        <v>146249718.08699989</v>
      </c>
      <c r="D33" s="2">
        <v>1506279961.8614585</v>
      </c>
      <c r="E33" s="2">
        <v>-18335385.625127792</v>
      </c>
      <c r="F33" s="3">
        <v>9218232.0979699995</v>
      </c>
      <c r="G33" s="370">
        <f t="shared" si="4"/>
        <v>86017688.270809233</v>
      </c>
      <c r="H33" s="2">
        <f t="shared" si="5"/>
        <v>885927999.74417543</v>
      </c>
      <c r="I33" s="2">
        <f t="shared" si="6"/>
        <v>-10784071.967161715</v>
      </c>
      <c r="J33" s="3">
        <f t="shared" si="9"/>
        <v>9218232.0979699995</v>
      </c>
      <c r="K33" s="2">
        <f t="shared" si="7"/>
        <v>1514618627.7066193</v>
      </c>
      <c r="L33" s="2">
        <f t="shared" si="8"/>
        <v>506292959.86079508</v>
      </c>
      <c r="M33" s="370">
        <f>VLOOKUP(Storage_Backup!$A$5,Storage_Backup!$A$3:$U$5,MATCH($A33,Storage_Backup!$A$3:$U$3,0),0)</f>
        <v>890832438.3211906</v>
      </c>
      <c r="N33" s="3">
        <f>VLOOKUP(Storage_Backup!$A$4,Storage_Backup!$A$3:$U$5,MATCH($A33,Storage_Backup!$A$3:$U$3,0),0)</f>
        <v>297779377.38727421</v>
      </c>
      <c r="O33" s="2">
        <f t="shared" si="10"/>
        <v>1188611815.7084649</v>
      </c>
      <c r="P33" s="2">
        <f t="shared" si="11"/>
        <v>971945688.01498461</v>
      </c>
      <c r="Q33" s="3">
        <f t="shared" si="12"/>
        <v>-216666127.69348025</v>
      </c>
      <c r="R33" s="249">
        <f t="shared" si="3"/>
        <v>2.5000000000000001E-2</v>
      </c>
      <c r="S33" s="369">
        <f t="shared" si="2"/>
        <v>1.7002284184453125</v>
      </c>
    </row>
    <row r="34" spans="1:19" x14ac:dyDescent="0.25">
      <c r="A34" s="296">
        <v>2044</v>
      </c>
      <c r="B34" s="296">
        <f t="shared" si="13"/>
        <v>15</v>
      </c>
      <c r="C34" s="2">
        <v>142961004.77399996</v>
      </c>
      <c r="D34" s="2">
        <v>1245267053.9259863</v>
      </c>
      <c r="E34" s="2">
        <v>-47551336.286737442</v>
      </c>
      <c r="F34" s="3">
        <v>9093605.9262499996</v>
      </c>
      <c r="G34" s="370">
        <f t="shared" si="4"/>
        <v>82032596.024103284</v>
      </c>
      <c r="H34" s="2">
        <f t="shared" si="5"/>
        <v>714547924.01832616</v>
      </c>
      <c r="I34" s="2">
        <f t="shared" si="6"/>
        <v>-27285479.46471652</v>
      </c>
      <c r="J34" s="3">
        <f t="shared" si="9"/>
        <v>9093605.9262499996</v>
      </c>
      <c r="K34" s="2">
        <f t="shared" si="7"/>
        <v>1552484093.3992846</v>
      </c>
      <c r="L34" s="2">
        <f t="shared" si="8"/>
        <v>518950283.85731488</v>
      </c>
      <c r="M34" s="370">
        <f>VLOOKUP(Storage_Backup!$A$5,Storage_Backup!$A$3:$U$5,MATCH($A34,Storage_Backup!$A$3:$U$3,0),0)</f>
        <v>890832438.3211906</v>
      </c>
      <c r="N34" s="3">
        <f>VLOOKUP(Storage_Backup!$A$4,Storage_Backup!$A$3:$U$5,MATCH($A34,Storage_Backup!$A$3:$U$3,0),0)</f>
        <v>297779377.38727421</v>
      </c>
      <c r="O34" s="2">
        <f t="shared" si="10"/>
        <v>1188611815.7084649</v>
      </c>
      <c r="P34" s="2">
        <f t="shared" si="11"/>
        <v>796580520.04242945</v>
      </c>
      <c r="Q34" s="3">
        <f t="shared" si="12"/>
        <v>-392031295.66603541</v>
      </c>
      <c r="R34" s="249">
        <f t="shared" si="3"/>
        <v>2.5000000000000001E-2</v>
      </c>
      <c r="S34" s="369">
        <f t="shared" si="2"/>
        <v>1.7427341289064451</v>
      </c>
    </row>
    <row r="35" spans="1:19" x14ac:dyDescent="0.25">
      <c r="A35" s="296">
        <v>2045</v>
      </c>
      <c r="B35" s="296">
        <f t="shared" si="13"/>
        <v>16</v>
      </c>
      <c r="C35" s="2">
        <v>161866714.84900004</v>
      </c>
      <c r="D35" s="2">
        <v>1571512313.1569481</v>
      </c>
      <c r="E35" s="2">
        <v>84484086.233813286</v>
      </c>
      <c r="F35" s="3">
        <v>8980275.9868500009</v>
      </c>
      <c r="G35" s="370">
        <f t="shared" si="4"/>
        <v>90615512.472484499</v>
      </c>
      <c r="H35" s="2">
        <f t="shared" si="5"/>
        <v>879757112.17948484</v>
      </c>
      <c r="I35" s="2">
        <f t="shared" si="6"/>
        <v>47295509.623384796</v>
      </c>
      <c r="J35" s="3">
        <f t="shared" si="9"/>
        <v>8980275.9868500009</v>
      </c>
      <c r="K35" s="2">
        <f t="shared" si="7"/>
        <v>1591296195.7342665</v>
      </c>
      <c r="L35" s="2">
        <f t="shared" si="8"/>
        <v>531924040.95374769</v>
      </c>
      <c r="M35" s="370">
        <f>VLOOKUP(Storage_Backup!$A$5,Storage_Backup!$A$3:$U$5,MATCH($A35,Storage_Backup!$A$3:$U$3,0),0)</f>
        <v>890832438.3211906</v>
      </c>
      <c r="N35" s="3">
        <f>VLOOKUP(Storage_Backup!$A$4,Storage_Backup!$A$3:$U$5,MATCH($A35,Storage_Backup!$A$3:$U$3,0),0)</f>
        <v>297779377.38727421</v>
      </c>
      <c r="O35" s="2">
        <f t="shared" si="10"/>
        <v>1188611815.7084649</v>
      </c>
      <c r="P35" s="2">
        <f t="shared" si="11"/>
        <v>970372624.65196931</v>
      </c>
      <c r="Q35" s="3">
        <f t="shared" si="12"/>
        <v>-218239191.05649555</v>
      </c>
      <c r="R35" s="249">
        <f t="shared" si="3"/>
        <v>2.5000000000000001E-2</v>
      </c>
      <c r="S35" s="369">
        <f t="shared" si="2"/>
        <v>1.786302482129106</v>
      </c>
    </row>
    <row r="36" spans="1:19" x14ac:dyDescent="0.25">
      <c r="A36" s="296">
        <v>2046</v>
      </c>
      <c r="B36" s="296">
        <f t="shared" si="13"/>
        <v>17</v>
      </c>
      <c r="C36" s="2">
        <v>152318058.68600011</v>
      </c>
      <c r="D36" s="2">
        <v>1638755909.3313186</v>
      </c>
      <c r="E36" s="2">
        <v>102922998.00073528</v>
      </c>
      <c r="F36" s="3">
        <v>8895298.6537699997</v>
      </c>
      <c r="G36" s="370">
        <f t="shared" si="4"/>
        <v>83190269.04490535</v>
      </c>
      <c r="H36" s="2">
        <f t="shared" si="5"/>
        <v>895025489.24444222</v>
      </c>
      <c r="I36" s="2">
        <f t="shared" si="6"/>
        <v>56212585.483643599</v>
      </c>
      <c r="J36" s="3">
        <f t="shared" si="9"/>
        <v>8895298.6537699997</v>
      </c>
      <c r="K36" s="2">
        <f t="shared" si="7"/>
        <v>1631078600.6276231</v>
      </c>
      <c r="L36" s="2">
        <f t="shared" si="8"/>
        <v>545222141.9775914</v>
      </c>
      <c r="M36" s="370">
        <f>VLOOKUP(Storage_Backup!$A$5,Storage_Backup!$A$3:$U$5,MATCH($A36,Storage_Backup!$A$3:$U$3,0),0)</f>
        <v>890832438.3211906</v>
      </c>
      <c r="N36" s="3">
        <f>VLOOKUP(Storage_Backup!$A$4,Storage_Backup!$A$3:$U$5,MATCH($A36,Storage_Backup!$A$3:$U$3,0),0)</f>
        <v>297779377.38727421</v>
      </c>
      <c r="O36" s="2">
        <f t="shared" si="10"/>
        <v>1188611815.7084649</v>
      </c>
      <c r="P36" s="2">
        <f t="shared" si="11"/>
        <v>978215758.28934753</v>
      </c>
      <c r="Q36" s="3">
        <f t="shared" si="12"/>
        <v>-210396057.41911733</v>
      </c>
      <c r="R36" s="249">
        <f t="shared" si="3"/>
        <v>2.5000000000000001E-2</v>
      </c>
      <c r="S36" s="369">
        <f t="shared" si="2"/>
        <v>1.8309600441823335</v>
      </c>
    </row>
    <row r="37" spans="1:19" x14ac:dyDescent="0.25">
      <c r="A37" s="296">
        <v>2047</v>
      </c>
      <c r="B37" s="296">
        <f t="shared" si="13"/>
        <v>18</v>
      </c>
      <c r="C37" s="2">
        <v>185153769.70099995</v>
      </c>
      <c r="D37" s="2">
        <v>1697830210.5124137</v>
      </c>
      <c r="E37" s="2">
        <v>21713372.069599152</v>
      </c>
      <c r="F37" s="3">
        <v>8873550.0904900003</v>
      </c>
      <c r="G37" s="370">
        <f t="shared" si="4"/>
        <v>98657436.393815696</v>
      </c>
      <c r="H37" s="2">
        <f t="shared" si="5"/>
        <v>904672782.36691797</v>
      </c>
      <c r="I37" s="2">
        <f t="shared" si="6"/>
        <v>11569765.105571942</v>
      </c>
      <c r="J37" s="3">
        <f t="shared" si="9"/>
        <v>8873550.0904900003</v>
      </c>
      <c r="K37" s="2">
        <f t="shared" si="7"/>
        <v>1671855565.6433134</v>
      </c>
      <c r="L37" s="2">
        <f t="shared" si="8"/>
        <v>558852695.52703106</v>
      </c>
      <c r="M37" s="370">
        <f>VLOOKUP(Storage_Backup!$A$5,Storage_Backup!$A$3:$U$5,MATCH($A37,Storage_Backup!$A$3:$U$3,0),0)</f>
        <v>890832438.3211906</v>
      </c>
      <c r="N37" s="3">
        <f>VLOOKUP(Storage_Backup!$A$4,Storage_Backup!$A$3:$U$5,MATCH($A37,Storage_Backup!$A$3:$U$3,0),0)</f>
        <v>297779377.38727421</v>
      </c>
      <c r="O37" s="2">
        <f t="shared" si="10"/>
        <v>1188611815.7084649</v>
      </c>
      <c r="P37" s="2">
        <f t="shared" si="11"/>
        <v>1003330218.7607336</v>
      </c>
      <c r="Q37" s="3">
        <f t="shared" si="12"/>
        <v>-185281596.94773126</v>
      </c>
      <c r="R37" s="249">
        <f t="shared" si="3"/>
        <v>2.5000000000000001E-2</v>
      </c>
      <c r="S37" s="369">
        <f t="shared" si="2"/>
        <v>1.8767340452868917</v>
      </c>
    </row>
    <row r="38" spans="1:19" x14ac:dyDescent="0.25">
      <c r="A38" s="296">
        <v>2048</v>
      </c>
      <c r="B38" s="296">
        <f t="shared" si="13"/>
        <v>19</v>
      </c>
      <c r="C38" s="2">
        <v>146433737.05399996</v>
      </c>
      <c r="D38" s="2">
        <v>1757403745.2451794</v>
      </c>
      <c r="E38" s="2">
        <v>136146532.71492577</v>
      </c>
      <c r="F38" s="3">
        <v>8717155.3314699996</v>
      </c>
      <c r="G38" s="370">
        <f t="shared" si="4"/>
        <v>76122763.824998081</v>
      </c>
      <c r="H38" s="2">
        <f t="shared" si="5"/>
        <v>913576563.26924706</v>
      </c>
      <c r="I38" s="2">
        <f t="shared" si="6"/>
        <v>70775017.861005753</v>
      </c>
      <c r="J38" s="3">
        <f t="shared" si="9"/>
        <v>8717155.3314699996</v>
      </c>
      <c r="K38" s="2">
        <f t="shared" si="7"/>
        <v>1713651954.7843962</v>
      </c>
      <c r="L38" s="2">
        <f t="shared" si="8"/>
        <v>572824012.91520679</v>
      </c>
      <c r="M38" s="370">
        <f>VLOOKUP(Storage_Backup!$A$5,Storage_Backup!$A$3:$U$5,MATCH($A38,Storage_Backup!$A$3:$U$3,0),0)</f>
        <v>890832438.3211906</v>
      </c>
      <c r="N38" s="3">
        <f>VLOOKUP(Storage_Backup!$A$4,Storage_Backup!$A$3:$U$5,MATCH($A38,Storage_Backup!$A$3:$U$3,0),0)</f>
        <v>297779377.38727421</v>
      </c>
      <c r="O38" s="2">
        <f t="shared" si="10"/>
        <v>1188611815.7084649</v>
      </c>
      <c r="P38" s="2">
        <f t="shared" si="11"/>
        <v>989699327.0942452</v>
      </c>
      <c r="Q38" s="3">
        <f t="shared" si="12"/>
        <v>-198912488.61421967</v>
      </c>
      <c r="R38" s="249">
        <f t="shared" si="3"/>
        <v>2.5000000000000001E-2</v>
      </c>
      <c r="S38" s="369">
        <f t="shared" si="2"/>
        <v>1.9236523964190637</v>
      </c>
    </row>
    <row r="39" spans="1:19" x14ac:dyDescent="0.25">
      <c r="A39" s="296">
        <v>2049</v>
      </c>
      <c r="B39" s="296">
        <f t="shared" si="13"/>
        <v>20</v>
      </c>
      <c r="C39" s="2">
        <v>153615093.046</v>
      </c>
      <c r="D39" s="2">
        <v>1819198489.8251033</v>
      </c>
      <c r="E39" s="2">
        <v>199432683.45055485</v>
      </c>
      <c r="F39" s="3">
        <v>8685957.7153900005</v>
      </c>
      <c r="G39" s="370">
        <f t="shared" si="4"/>
        <v>77908245.657321811</v>
      </c>
      <c r="H39" s="2">
        <f t="shared" si="5"/>
        <v>922634358.60616767</v>
      </c>
      <c r="I39" s="2">
        <f t="shared" si="6"/>
        <v>101145337.91098273</v>
      </c>
      <c r="J39" s="3">
        <f t="shared" si="9"/>
        <v>8685957.7153900005</v>
      </c>
      <c r="K39" s="2">
        <f t="shared" si="7"/>
        <v>1756493253.6540058</v>
      </c>
      <c r="L39" s="2">
        <f t="shared" si="8"/>
        <v>587144613.23808694</v>
      </c>
      <c r="M39" s="370">
        <f>VLOOKUP(Storage_Backup!$A$5,Storage_Backup!$A$3:$U$5,MATCH($A39,Storage_Backup!$A$3:$U$3,0),0)</f>
        <v>890832438.3211906</v>
      </c>
      <c r="N39" s="3">
        <f>VLOOKUP(Storage_Backup!$A$4,Storage_Backup!$A$3:$U$5,MATCH($A39,Storage_Backup!$A$3:$U$3,0),0)</f>
        <v>297779377.38727421</v>
      </c>
      <c r="O39" s="2">
        <f t="shared" si="10"/>
        <v>1188611815.7084649</v>
      </c>
      <c r="P39" s="2">
        <f t="shared" si="11"/>
        <v>1000542604.2634895</v>
      </c>
      <c r="Q39" s="3">
        <f t="shared" si="12"/>
        <v>-188069211.44497538</v>
      </c>
      <c r="R39" s="249">
        <f t="shared" si="3"/>
        <v>2.5000000000000001E-2</v>
      </c>
      <c r="S39" s="369">
        <f t="shared" si="2"/>
        <v>1.9717437063295402</v>
      </c>
    </row>
    <row r="40" spans="1:19" ht="4.5" customHeight="1" x14ac:dyDescent="0.25">
      <c r="A40" s="363"/>
      <c r="B40" s="363"/>
      <c r="C40" s="338"/>
      <c r="D40" s="338"/>
      <c r="E40" s="338"/>
      <c r="F40" s="371"/>
      <c r="G40" s="372"/>
      <c r="H40" s="338"/>
      <c r="I40" s="338"/>
      <c r="J40" s="371"/>
      <c r="K40" s="338"/>
      <c r="L40" s="338"/>
      <c r="M40" s="372"/>
      <c r="N40" s="371"/>
      <c r="O40" s="338"/>
      <c r="P40" s="338"/>
      <c r="Q40" s="371"/>
      <c r="R40" s="365"/>
      <c r="S40" s="373"/>
    </row>
    <row r="41" spans="1:19" ht="4.5" customHeight="1" x14ac:dyDescent="0.25">
      <c r="A41" s="296"/>
      <c r="B41" s="296"/>
      <c r="C41" s="2"/>
      <c r="D41" s="2"/>
      <c r="E41" s="2"/>
      <c r="F41" s="3"/>
      <c r="G41" s="370"/>
      <c r="H41" s="2"/>
      <c r="I41" s="2"/>
      <c r="J41" s="3"/>
      <c r="K41" s="2"/>
      <c r="L41" s="2"/>
      <c r="M41" s="370"/>
      <c r="N41" s="3"/>
      <c r="O41" s="2"/>
      <c r="P41" s="2"/>
      <c r="Q41" s="3"/>
      <c r="S41" s="369"/>
    </row>
    <row r="42" spans="1:19" s="250" customFormat="1" ht="30" x14ac:dyDescent="0.25">
      <c r="A42" s="251" t="s">
        <v>24</v>
      </c>
      <c r="C42" s="374">
        <f t="shared" ref="C42:Q42" si="14">SUM(C20:C39)</f>
        <v>2649688346.5979996</v>
      </c>
      <c r="D42" s="374">
        <f t="shared" si="14"/>
        <v>22127646396.603523</v>
      </c>
      <c r="E42" s="374">
        <f t="shared" si="14"/>
        <v>850150899.83391953</v>
      </c>
      <c r="F42" s="375">
        <f t="shared" si="14"/>
        <v>163294076.28021002</v>
      </c>
      <c r="G42" s="376">
        <f t="shared" si="14"/>
        <v>1653983131.7872906</v>
      </c>
      <c r="H42" s="374">
        <f t="shared" si="14"/>
        <v>13380498086.199961</v>
      </c>
      <c r="I42" s="374">
        <f t="shared" si="14"/>
        <v>509007846.62512541</v>
      </c>
      <c r="J42" s="375">
        <f t="shared" si="14"/>
        <v>163294076.28021002</v>
      </c>
      <c r="K42" s="374">
        <f t="shared" si="14"/>
        <v>25419330391.02491</v>
      </c>
      <c r="L42" s="374">
        <f t="shared" si="14"/>
        <v>8496942917.4644346</v>
      </c>
      <c r="M42" s="376">
        <f t="shared" si="14"/>
        <v>15741330223.299309</v>
      </c>
      <c r="N42" s="375">
        <f t="shared" si="14"/>
        <v>5261868912.1550465</v>
      </c>
      <c r="O42" s="374">
        <f t="shared" si="14"/>
        <v>21003199135.454369</v>
      </c>
      <c r="P42" s="374">
        <f t="shared" si="14"/>
        <v>15034481217.987251</v>
      </c>
      <c r="Q42" s="375">
        <f t="shared" si="14"/>
        <v>-5968717917.4671116</v>
      </c>
      <c r="R42" s="377"/>
      <c r="S42" s="377"/>
    </row>
    <row r="43" spans="1:19" s="250" customFormat="1" ht="30" x14ac:dyDescent="0.25">
      <c r="A43" s="251" t="s">
        <v>25</v>
      </c>
      <c r="C43" s="378">
        <f>C42/$F$42</f>
        <v>16.226481737470849</v>
      </c>
      <c r="D43" s="378">
        <f t="shared" ref="D43:F43" si="15">D42/$F$42</f>
        <v>135.50795534452112</v>
      </c>
      <c r="E43" s="378">
        <f t="shared" si="15"/>
        <v>5.2062568293970086</v>
      </c>
      <c r="F43" s="379">
        <f t="shared" si="15"/>
        <v>1</v>
      </c>
      <c r="G43" s="380">
        <f>G42/$F$42</f>
        <v>10.128861802366192</v>
      </c>
      <c r="H43" s="378">
        <f t="shared" ref="H43:J43" si="16">H42/$F$42</f>
        <v>81.941111343434414</v>
      </c>
      <c r="I43" s="378">
        <f t="shared" si="16"/>
        <v>3.1171237697053757</v>
      </c>
      <c r="J43" s="379">
        <f t="shared" si="16"/>
        <v>1</v>
      </c>
      <c r="K43" s="381" t="s">
        <v>33</v>
      </c>
      <c r="L43" s="379">
        <f>SUM(K42:L42)/F42</f>
        <v>207.70057359759679</v>
      </c>
      <c r="M43" s="382" t="s">
        <v>34</v>
      </c>
      <c r="N43" s="383">
        <f>SUM(M42:N42)/F42</f>
        <v>128.62192930632219</v>
      </c>
      <c r="O43" s="378">
        <f>O42/$F$42</f>
        <v>128.62192930632227</v>
      </c>
      <c r="P43" s="378">
        <f>P42/$F$42</f>
        <v>92.069973145800603</v>
      </c>
      <c r="Q43" s="375"/>
      <c r="R43" s="377"/>
      <c r="S43" s="377"/>
    </row>
    <row r="44" spans="1:19" ht="9.75" customHeight="1" thickBot="1" x14ac:dyDescent="0.3">
      <c r="A44" s="237"/>
      <c r="B44" s="237"/>
      <c r="C44" s="237"/>
      <c r="D44" s="237"/>
      <c r="E44" s="237"/>
      <c r="F44" s="384"/>
      <c r="G44" s="385"/>
      <c r="H44" s="237"/>
      <c r="I44" s="237"/>
      <c r="J44" s="384"/>
      <c r="K44" s="237"/>
      <c r="L44" s="237"/>
      <c r="M44" s="385"/>
      <c r="N44" s="384"/>
      <c r="O44" s="237"/>
      <c r="P44" s="237"/>
      <c r="Q44" s="384"/>
      <c r="R44" s="342"/>
      <c r="S44" s="342"/>
    </row>
    <row r="45" spans="1:19" ht="15.75" thickTop="1" x14ac:dyDescent="0.25"/>
    <row r="46" spans="1:19" x14ac:dyDescent="0.25">
      <c r="C46" s="24"/>
      <c r="D46" s="24"/>
    </row>
    <row r="47" spans="1:19" x14ac:dyDescent="0.25">
      <c r="C47" s="2"/>
      <c r="D47" s="2"/>
    </row>
    <row r="48" spans="1:19" x14ac:dyDescent="0.25">
      <c r="C48" s="2"/>
      <c r="D48" s="2"/>
    </row>
    <row r="49" spans="3:4" x14ac:dyDescent="0.25">
      <c r="C49" s="2"/>
      <c r="D49" s="2"/>
    </row>
    <row r="50" spans="3:4" x14ac:dyDescent="0.25">
      <c r="C50" s="2"/>
      <c r="D50" s="2"/>
    </row>
    <row r="51" spans="3:4" x14ac:dyDescent="0.25">
      <c r="C51" s="2"/>
      <c r="D51" s="2"/>
    </row>
    <row r="52" spans="3:4" x14ac:dyDescent="0.25">
      <c r="C52" s="2"/>
      <c r="D52" s="2"/>
    </row>
    <row r="53" spans="3:4" x14ac:dyDescent="0.25">
      <c r="C53" s="2"/>
      <c r="D53" s="2"/>
    </row>
    <row r="54" spans="3:4" x14ac:dyDescent="0.25">
      <c r="C54" s="2"/>
      <c r="D54" s="2"/>
    </row>
    <row r="55" spans="3:4" x14ac:dyDescent="0.25">
      <c r="C55" s="2"/>
      <c r="D55" s="2"/>
    </row>
    <row r="56" spans="3:4" x14ac:dyDescent="0.25">
      <c r="C56" s="2"/>
      <c r="D56" s="2"/>
    </row>
    <row r="57" spans="3:4" x14ac:dyDescent="0.25">
      <c r="C57" s="2"/>
      <c r="D57" s="2"/>
    </row>
    <row r="58" spans="3:4" x14ac:dyDescent="0.25">
      <c r="C58" s="2"/>
      <c r="D58" s="2"/>
    </row>
    <row r="59" spans="3:4" x14ac:dyDescent="0.25">
      <c r="C59" s="2"/>
      <c r="D59" s="2"/>
    </row>
    <row r="60" spans="3:4" x14ac:dyDescent="0.25">
      <c r="C60" s="2"/>
      <c r="D60" s="2"/>
    </row>
    <row r="61" spans="3:4" x14ac:dyDescent="0.25">
      <c r="C61" s="2"/>
      <c r="D61" s="2"/>
    </row>
    <row r="62" spans="3:4" x14ac:dyDescent="0.25">
      <c r="C62" s="2"/>
      <c r="D62" s="2"/>
    </row>
    <row r="63" spans="3:4" x14ac:dyDescent="0.25">
      <c r="C63" s="2"/>
      <c r="D63" s="2"/>
    </row>
    <row r="64" spans="3:4" x14ac:dyDescent="0.25">
      <c r="C64" s="2"/>
      <c r="D64" s="2"/>
    </row>
    <row r="65" spans="3:4" x14ac:dyDescent="0.25">
      <c r="C65" s="2"/>
      <c r="D65" s="2"/>
    </row>
    <row r="66" spans="3:4" x14ac:dyDescent="0.25">
      <c r="C66" s="2"/>
      <c r="D66" s="2"/>
    </row>
  </sheetData>
  <mergeCells count="5">
    <mergeCell ref="C5:F5"/>
    <mergeCell ref="G5:J5"/>
    <mergeCell ref="M5:N5"/>
    <mergeCell ref="O5:Q5"/>
    <mergeCell ref="K5:L5"/>
  </mergeCells>
  <printOptions horizontalCentered="1" verticalCentered="1"/>
  <pageMargins left="0.2" right="0.2" top="0.75" bottom="0.75" header="0.3" footer="0.3"/>
  <pageSetup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F1CF2-11CD-4426-A9A7-E0D9054F2638}">
  <sheetPr codeName="Sheet5">
    <tabColor theme="9" tint="0.39997558519241921"/>
  </sheetPr>
  <dimension ref="A1:U5"/>
  <sheetViews>
    <sheetView zoomScaleNormal="100" workbookViewId="0"/>
  </sheetViews>
  <sheetFormatPr defaultRowHeight="15" x14ac:dyDescent="0.25"/>
  <cols>
    <col min="1" max="1" width="17.7109375" style="5" bestFit="1" customWidth="1"/>
    <col min="2" max="21" width="16.140625" style="5" customWidth="1"/>
    <col min="22" max="16384" width="9.140625" style="5"/>
  </cols>
  <sheetData>
    <row r="1" spans="1:21" x14ac:dyDescent="0.25">
      <c r="A1" s="24" t="s">
        <v>31</v>
      </c>
    </row>
    <row r="3" spans="1:21" x14ac:dyDescent="0.25">
      <c r="A3" s="23" t="s">
        <v>27</v>
      </c>
      <c r="B3" s="179">
        <v>2030</v>
      </c>
      <c r="C3" s="179">
        <v>2031</v>
      </c>
      <c r="D3" s="179">
        <v>2032</v>
      </c>
      <c r="E3" s="179">
        <v>2033</v>
      </c>
      <c r="F3" s="179">
        <v>2034</v>
      </c>
      <c r="G3" s="179">
        <v>2035</v>
      </c>
      <c r="H3" s="179">
        <v>2036</v>
      </c>
      <c r="I3" s="179">
        <v>2037</v>
      </c>
      <c r="J3" s="179">
        <v>2038</v>
      </c>
      <c r="K3" s="179">
        <v>2039</v>
      </c>
      <c r="L3" s="179">
        <v>2040</v>
      </c>
      <c r="M3" s="179">
        <v>2041</v>
      </c>
      <c r="N3" s="179">
        <v>2042</v>
      </c>
      <c r="O3" s="179">
        <v>2043</v>
      </c>
      <c r="P3" s="179">
        <v>2044</v>
      </c>
      <c r="Q3" s="179">
        <v>2045</v>
      </c>
      <c r="R3" s="179">
        <v>2046</v>
      </c>
      <c r="S3" s="179">
        <v>2047</v>
      </c>
      <c r="T3" s="179">
        <v>2048</v>
      </c>
      <c r="U3" s="179">
        <v>2049</v>
      </c>
    </row>
    <row r="4" spans="1:21" x14ac:dyDescent="0.25">
      <c r="A4" s="27" t="s">
        <v>28</v>
      </c>
      <c r="B4" s="313">
        <f>Batteries_Utility!G127</f>
        <v>62054210.131197676</v>
      </c>
      <c r="C4" s="313">
        <f>Batteries_Utility!H127</f>
        <v>121792005.12922843</v>
      </c>
      <c r="D4" s="313">
        <f>Batteries_Utility!I127</f>
        <v>161342647.51917401</v>
      </c>
      <c r="E4" s="313">
        <f>Batteries_Utility!J127</f>
        <v>200618735.63371146</v>
      </c>
      <c r="F4" s="313">
        <f>Batteries_Utility!K127</f>
        <v>249370652.93262294</v>
      </c>
      <c r="G4" s="313">
        <f>Batteries_Utility!L127</f>
        <v>297779377.38727421</v>
      </c>
      <c r="H4" s="313">
        <f>Batteries_Utility!M127</f>
        <v>297779377.38727421</v>
      </c>
      <c r="I4" s="313">
        <f>Batteries_Utility!N127</f>
        <v>297779377.38727421</v>
      </c>
      <c r="J4" s="313">
        <f>Batteries_Utility!O127</f>
        <v>297779377.38727421</v>
      </c>
      <c r="K4" s="313">
        <f>Batteries_Utility!P127</f>
        <v>297779377.38727421</v>
      </c>
      <c r="L4" s="313">
        <f>Batteries_Utility!Q127</f>
        <v>297779377.38727421</v>
      </c>
      <c r="M4" s="313">
        <f>Batteries_Utility!R127</f>
        <v>297779377.38727421</v>
      </c>
      <c r="N4" s="313">
        <f>Batteries_Utility!S127</f>
        <v>297779377.38727421</v>
      </c>
      <c r="O4" s="313">
        <f>Batteries_Utility!T127</f>
        <v>297779377.38727421</v>
      </c>
      <c r="P4" s="313">
        <f>Batteries_Utility!U127</f>
        <v>297779377.38727421</v>
      </c>
      <c r="Q4" s="313">
        <f>Batteries_Utility!V127</f>
        <v>297779377.38727421</v>
      </c>
      <c r="R4" s="313">
        <f>Batteries_Utility!W127</f>
        <v>297779377.38727421</v>
      </c>
      <c r="S4" s="313">
        <f>Batteries_Utility!X127</f>
        <v>297779377.38727421</v>
      </c>
      <c r="T4" s="313">
        <f>Batteries_Utility!Y127</f>
        <v>297779377.38727421</v>
      </c>
      <c r="U4" s="313">
        <f>Batteries_Utility!Z127</f>
        <v>297779377.38727421</v>
      </c>
    </row>
    <row r="5" spans="1:21" x14ac:dyDescent="0.25">
      <c r="A5" s="27" t="s">
        <v>29</v>
      </c>
      <c r="B5" s="314">
        <f>Batteries_Utility!G128</f>
        <v>185640469.14295405</v>
      </c>
      <c r="C5" s="314">
        <f>Batteries_Utility!H128</f>
        <v>364351184.5892325</v>
      </c>
      <c r="D5" s="314">
        <f>Batteries_Utility!I128</f>
        <v>482670308.99113071</v>
      </c>
      <c r="E5" s="314">
        <f>Batteries_Utility!J128</f>
        <v>600168080.83074164</v>
      </c>
      <c r="F5" s="314">
        <f>Batteries_Utility!K128</f>
        <v>746013604.92739582</v>
      </c>
      <c r="G5" s="314">
        <f>Batteries_Utility!L128</f>
        <v>890832438.3211906</v>
      </c>
      <c r="H5" s="314">
        <f>Batteries_Utility!M128</f>
        <v>890832438.3211906</v>
      </c>
      <c r="I5" s="314">
        <f>Batteries_Utility!N128</f>
        <v>890832438.3211906</v>
      </c>
      <c r="J5" s="314">
        <f>Batteries_Utility!O128</f>
        <v>890832438.3211906</v>
      </c>
      <c r="K5" s="314">
        <f>Batteries_Utility!P128</f>
        <v>890832438.3211906</v>
      </c>
      <c r="L5" s="314">
        <f>Batteries_Utility!Q128</f>
        <v>890832438.3211906</v>
      </c>
      <c r="M5" s="314">
        <f>Batteries_Utility!R128</f>
        <v>890832438.3211906</v>
      </c>
      <c r="N5" s="314">
        <f>Batteries_Utility!S128</f>
        <v>890832438.3211906</v>
      </c>
      <c r="O5" s="314">
        <f>Batteries_Utility!T128</f>
        <v>890832438.3211906</v>
      </c>
      <c r="P5" s="314">
        <f>Batteries_Utility!U128</f>
        <v>890832438.3211906</v>
      </c>
      <c r="Q5" s="314">
        <f>Batteries_Utility!V128</f>
        <v>890832438.3211906</v>
      </c>
      <c r="R5" s="314">
        <f>Batteries_Utility!W128</f>
        <v>890832438.3211906</v>
      </c>
      <c r="S5" s="314">
        <f>Batteries_Utility!X128</f>
        <v>890832438.3211906</v>
      </c>
      <c r="T5" s="314">
        <f>Batteries_Utility!Y128</f>
        <v>890832438.3211906</v>
      </c>
      <c r="U5" s="314">
        <f>Batteries_Utility!Z128</f>
        <v>890832438.3211906</v>
      </c>
    </row>
  </sheetData>
  <printOptions horizontalCentered="1" verticalCentered="1"/>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D0887-3B7D-435E-8D68-10F7C8A66776}">
  <sheetPr codeName="Sheet6">
    <tabColor theme="5" tint="0.39997558519241921"/>
  </sheetPr>
  <dimension ref="A1"/>
  <sheetViews>
    <sheetView workbookViewId="0"/>
  </sheetViews>
  <sheetFormatPr defaultRowHeight="15" x14ac:dyDescent="0.25"/>
  <cols>
    <col min="1" max="16384" width="9.140625" style="5"/>
  </cols>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8587E-991E-458B-893B-D6F6D9DFE1FB}">
  <sheetPr codeName="Sheet7">
    <tabColor theme="5" tint="0.39997558519241921"/>
    <pageSetUpPr fitToPage="1"/>
  </sheetPr>
  <dimension ref="A2:I26"/>
  <sheetViews>
    <sheetView zoomScale="85" zoomScaleNormal="85" workbookViewId="0"/>
  </sheetViews>
  <sheetFormatPr defaultRowHeight="15" x14ac:dyDescent="0.25"/>
  <cols>
    <col min="1" max="1" width="20.7109375" style="5" customWidth="1"/>
    <col min="2" max="7" width="15.140625" style="5" customWidth="1"/>
    <col min="8" max="8" width="9.140625" style="5"/>
    <col min="9" max="9" width="18.42578125" style="5" bestFit="1" customWidth="1"/>
    <col min="10" max="16384" width="9.140625" style="5"/>
  </cols>
  <sheetData>
    <row r="2" spans="1:7" x14ac:dyDescent="0.25">
      <c r="A2" s="23" t="s">
        <v>37</v>
      </c>
    </row>
    <row r="3" spans="1:7" ht="15.75" thickBot="1" x14ac:dyDescent="0.3">
      <c r="A3" s="237"/>
      <c r="B3" s="237"/>
      <c r="C3" s="237"/>
      <c r="D3" s="237"/>
      <c r="E3" s="237"/>
      <c r="F3" s="237"/>
      <c r="G3" s="237"/>
    </row>
    <row r="4" spans="1:7" ht="15.75" thickTop="1" x14ac:dyDescent="0.25">
      <c r="C4" s="389"/>
    </row>
    <row r="5" spans="1:7" ht="30" x14ac:dyDescent="0.25">
      <c r="A5" s="390" t="s">
        <v>1</v>
      </c>
      <c r="B5" s="391" t="s">
        <v>17</v>
      </c>
      <c r="C5" s="391" t="s">
        <v>2</v>
      </c>
      <c r="D5" s="391" t="s">
        <v>3</v>
      </c>
      <c r="E5" s="392" t="s">
        <v>36</v>
      </c>
      <c r="F5" s="391" t="s">
        <v>4</v>
      </c>
      <c r="G5" s="392" t="s">
        <v>35</v>
      </c>
    </row>
    <row r="6" spans="1:7" x14ac:dyDescent="0.25">
      <c r="A6" s="238"/>
      <c r="B6" s="393"/>
      <c r="C6" s="393"/>
      <c r="D6" s="393"/>
      <c r="E6" s="394"/>
      <c r="F6" s="393"/>
      <c r="G6" s="394"/>
    </row>
    <row r="7" spans="1:7" x14ac:dyDescent="0.25">
      <c r="C7" s="395"/>
      <c r="D7" s="395"/>
      <c r="E7" s="395"/>
      <c r="F7" s="395"/>
      <c r="G7" s="395"/>
    </row>
    <row r="8" spans="1:7" x14ac:dyDescent="0.25">
      <c r="A8" s="27" t="s">
        <v>42</v>
      </c>
      <c r="B8" s="396">
        <f>Aurora_Revenues_Table6!F3</f>
        <v>3957810143.8806362</v>
      </c>
      <c r="C8" s="396">
        <f>Aurora_Revenues_Table6!B3</f>
        <v>258947478.41578233</v>
      </c>
      <c r="D8" s="396">
        <f>Aurora_Revenues_Table6!C3</f>
        <v>1889423188.510473</v>
      </c>
      <c r="E8" s="396">
        <f t="shared" ref="E8" si="0">SUM(C8:D8)-B8</f>
        <v>-1809439476.954381</v>
      </c>
      <c r="F8" s="396">
        <f>Aurora_Revenues_Table6!D3</f>
        <v>86707577.574662298</v>
      </c>
      <c r="G8" s="396">
        <f t="shared" ref="G8:G9" si="1">E8+F8</f>
        <v>-1722731899.3797188</v>
      </c>
    </row>
    <row r="9" spans="1:7" x14ac:dyDescent="0.25">
      <c r="A9" s="27" t="s">
        <v>43</v>
      </c>
      <c r="B9" s="396">
        <f>B8/$B$13</f>
        <v>197890507.1940318</v>
      </c>
      <c r="C9" s="396">
        <f>C8/$B$13</f>
        <v>12947373.920789117</v>
      </c>
      <c r="D9" s="396">
        <f>D8/$B$13</f>
        <v>94471159.425523654</v>
      </c>
      <c r="E9" s="396">
        <f t="shared" ref="E9" si="2">SUM(C9:D9)-B9</f>
        <v>-90471973.847719029</v>
      </c>
      <c r="F9" s="396">
        <f>F8/$B$13</f>
        <v>4335378.8787331153</v>
      </c>
      <c r="G9" s="396">
        <f t="shared" si="1"/>
        <v>-86136594.968985915</v>
      </c>
    </row>
    <row r="10" spans="1:7" ht="15.75" thickBot="1" x14ac:dyDescent="0.3">
      <c r="A10" s="237"/>
      <c r="B10" s="237"/>
      <c r="C10" s="237"/>
      <c r="D10" s="237"/>
      <c r="E10" s="237"/>
      <c r="F10" s="237"/>
      <c r="G10" s="237"/>
    </row>
    <row r="11" spans="1:7" ht="15.75" thickTop="1" x14ac:dyDescent="0.25"/>
    <row r="13" spans="1:7" x14ac:dyDescent="0.25">
      <c r="A13" s="5" t="s">
        <v>38</v>
      </c>
      <c r="B13" s="397">
        <v>20</v>
      </c>
    </row>
    <row r="14" spans="1:7" x14ac:dyDescent="0.25">
      <c r="B14" s="296"/>
    </row>
    <row r="15" spans="1:7" ht="31.5" x14ac:dyDescent="0.5">
      <c r="A15" s="398" t="s">
        <v>44</v>
      </c>
    </row>
    <row r="16" spans="1:7" x14ac:dyDescent="0.25">
      <c r="A16" s="23" t="s">
        <v>40</v>
      </c>
    </row>
    <row r="17" spans="1:9" ht="4.5" customHeight="1" thickBot="1" x14ac:dyDescent="0.3">
      <c r="A17" s="237"/>
      <c r="B17" s="237"/>
      <c r="C17" s="237"/>
      <c r="D17" s="237"/>
      <c r="E17" s="237"/>
      <c r="F17" s="237"/>
      <c r="G17" s="237"/>
    </row>
    <row r="18" spans="1:9" ht="6.75" customHeight="1" thickTop="1" x14ac:dyDescent="0.25">
      <c r="C18" s="389"/>
    </row>
    <row r="19" spans="1:9" ht="30" x14ac:dyDescent="0.25">
      <c r="A19" s="390" t="s">
        <v>45</v>
      </c>
      <c r="B19" s="391" t="s">
        <v>17</v>
      </c>
      <c r="C19" s="391" t="s">
        <v>2</v>
      </c>
      <c r="D19" s="391" t="s">
        <v>3</v>
      </c>
      <c r="E19" s="392" t="s">
        <v>36</v>
      </c>
      <c r="F19" s="391" t="s">
        <v>4</v>
      </c>
      <c r="G19" s="392" t="s">
        <v>8</v>
      </c>
    </row>
    <row r="20" spans="1:9" ht="5.25" customHeight="1" x14ac:dyDescent="0.25">
      <c r="A20" s="238"/>
      <c r="B20" s="393"/>
      <c r="C20" s="393"/>
      <c r="D20" s="393"/>
      <c r="E20" s="394"/>
      <c r="F20" s="393"/>
      <c r="G20" s="394"/>
    </row>
    <row r="21" spans="1:9" ht="5.25" customHeight="1" x14ac:dyDescent="0.25">
      <c r="C21" s="395"/>
      <c r="D21" s="395"/>
      <c r="E21" s="395"/>
      <c r="F21" s="395"/>
      <c r="G21" s="395"/>
    </row>
    <row r="22" spans="1:9" x14ac:dyDescent="0.25">
      <c r="A22" s="27" t="s">
        <v>46</v>
      </c>
      <c r="B22" s="396">
        <f>B9/10^3</f>
        <v>197890.50719403182</v>
      </c>
      <c r="C22" s="396">
        <f t="shared" ref="C22:F22" si="3">C9/10^3</f>
        <v>12947.373920789118</v>
      </c>
      <c r="D22" s="396">
        <f t="shared" si="3"/>
        <v>94471.159425523656</v>
      </c>
      <c r="E22" s="396">
        <f t="shared" si="3"/>
        <v>-90471.973847719026</v>
      </c>
      <c r="F22" s="396">
        <f t="shared" si="3"/>
        <v>4335.378878733115</v>
      </c>
      <c r="G22" s="396">
        <f t="shared" ref="G22:G23" si="4">E22+F22</f>
        <v>-86136.594968985912</v>
      </c>
      <c r="I22" s="249" t="s">
        <v>5</v>
      </c>
    </row>
    <row r="23" spans="1:9" x14ac:dyDescent="0.25">
      <c r="A23" s="27" t="s">
        <v>47</v>
      </c>
      <c r="B23" s="399">
        <f>B9/$I$23</f>
        <v>7.9180670305180731</v>
      </c>
      <c r="C23" s="399">
        <f>C9/$I$23</f>
        <v>0.51805503976737333</v>
      </c>
      <c r="D23" s="399">
        <f>D9/$I$23</f>
        <v>3.7800144301445071</v>
      </c>
      <c r="E23" s="399">
        <f t="shared" ref="E23" si="5">SUM(C23:D23)-B23</f>
        <v>-3.6199975606061932</v>
      </c>
      <c r="F23" s="399">
        <f>F9/$I$23</f>
        <v>0.1734687583110929</v>
      </c>
      <c r="G23" s="399">
        <f t="shared" si="4"/>
        <v>-3.4465288022951004</v>
      </c>
      <c r="I23" s="282">
        <f>Aurora_Revenues_Table6!E3</f>
        <v>24992274.810419731</v>
      </c>
    </row>
    <row r="24" spans="1:9" ht="5.25" customHeight="1" thickBot="1" x14ac:dyDescent="0.3">
      <c r="A24" s="237"/>
      <c r="B24" s="400"/>
      <c r="C24" s="400"/>
      <c r="D24" s="400"/>
      <c r="E24" s="400"/>
      <c r="F24" s="400"/>
      <c r="G24" s="400"/>
    </row>
    <row r="25" spans="1:9" ht="3.75" customHeight="1" thickTop="1" x14ac:dyDescent="0.25">
      <c r="B25" s="396"/>
      <c r="C25" s="396"/>
      <c r="D25" s="396"/>
      <c r="E25" s="396"/>
      <c r="F25" s="396"/>
      <c r="G25" s="396"/>
    </row>
    <row r="26" spans="1:9" x14ac:dyDescent="0.25">
      <c r="A26" s="5" t="s">
        <v>39</v>
      </c>
      <c r="B26" s="396">
        <v>1000</v>
      </c>
      <c r="C26" s="396"/>
      <c r="D26" s="396"/>
      <c r="E26" s="396"/>
      <c r="F26" s="396"/>
      <c r="G26" s="396"/>
    </row>
  </sheetData>
  <printOptions horizontalCentered="1" verticalCentered="1"/>
  <pageMargins left="0.7" right="0.7" top="0.75" bottom="0.75" header="0.3" footer="0.3"/>
  <pageSetup orientation="landscape"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911BD-A198-41AE-AC3D-1ADA77A1A19F}">
  <sheetPr codeName="Sheet8">
    <tabColor theme="5" tint="0.39997558519241921"/>
  </sheetPr>
  <dimension ref="A1:F8"/>
  <sheetViews>
    <sheetView workbookViewId="0"/>
  </sheetViews>
  <sheetFormatPr defaultRowHeight="15" x14ac:dyDescent="0.25"/>
  <cols>
    <col min="1" max="1" width="15.5703125" style="5" bestFit="1" customWidth="1"/>
    <col min="2" max="6" width="20.85546875" style="249" customWidth="1"/>
    <col min="7" max="7" width="10.7109375" style="5" bestFit="1" customWidth="1"/>
    <col min="8" max="16384" width="9.140625" style="5"/>
  </cols>
  <sheetData>
    <row r="1" spans="1:6" x14ac:dyDescent="0.25">
      <c r="A1" s="24" t="s">
        <v>0</v>
      </c>
      <c r="B1" s="302" t="s">
        <v>10</v>
      </c>
      <c r="F1" s="302"/>
    </row>
    <row r="2" spans="1:6" x14ac:dyDescent="0.25">
      <c r="A2" s="290" t="s">
        <v>1</v>
      </c>
      <c r="B2" s="360" t="s">
        <v>2</v>
      </c>
      <c r="C2" s="360" t="s">
        <v>3</v>
      </c>
      <c r="D2" s="360" t="s">
        <v>4</v>
      </c>
      <c r="E2" s="360" t="s">
        <v>5</v>
      </c>
      <c r="F2" s="360" t="s">
        <v>9</v>
      </c>
    </row>
    <row r="3" spans="1:6" x14ac:dyDescent="0.25">
      <c r="A3" s="27" t="s">
        <v>48</v>
      </c>
      <c r="B3" s="282">
        <f>Battery_Comm_Resi_Annual!G43</f>
        <v>258947478.41578233</v>
      </c>
      <c r="C3" s="282">
        <f>Battery_Comm_Resi_Annual!H43</f>
        <v>1889423188.510473</v>
      </c>
      <c r="D3" s="282">
        <f>Battery_Comm_Resi_Annual!I43</f>
        <v>86707577.574662298</v>
      </c>
      <c r="E3" s="282">
        <f>Battery_Comm_Resi_Annual!J43</f>
        <v>24992274.810419731</v>
      </c>
      <c r="F3" s="282">
        <f>Battery_Comm_Resi_Annual!O43</f>
        <v>3957810143.8806362</v>
      </c>
    </row>
    <row r="4" spans="1:6" x14ac:dyDescent="0.25">
      <c r="A4" s="290"/>
    </row>
    <row r="5" spans="1:6" x14ac:dyDescent="0.25">
      <c r="A5" s="24"/>
      <c r="B5" s="386" t="s">
        <v>7</v>
      </c>
      <c r="F5" s="386"/>
    </row>
    <row r="6" spans="1:6" x14ac:dyDescent="0.25">
      <c r="A6" s="290" t="s">
        <v>1</v>
      </c>
      <c r="B6" s="360" t="s">
        <v>2</v>
      </c>
      <c r="C6" s="360" t="s">
        <v>3</v>
      </c>
      <c r="D6" s="360" t="s">
        <v>4</v>
      </c>
      <c r="E6" s="360" t="s">
        <v>8</v>
      </c>
      <c r="F6" s="360" t="s">
        <v>9</v>
      </c>
    </row>
    <row r="7" spans="1:6" x14ac:dyDescent="0.25">
      <c r="A7" s="5" t="str">
        <f>$A$3</f>
        <v>Storage (Comm/Resi)</v>
      </c>
      <c r="B7" s="387">
        <f>B3/$E3</f>
        <v>10.361100795347467</v>
      </c>
      <c r="C7" s="387">
        <f>C3/$E3</f>
        <v>75.600288602890132</v>
      </c>
      <c r="D7" s="387">
        <f>D3/$E3</f>
        <v>3.4693751662218575</v>
      </c>
      <c r="E7" s="387">
        <f t="shared" ref="E7" si="0">SUM(B7:D7)</f>
        <v>89.430764564459452</v>
      </c>
      <c r="F7" s="388">
        <f>Battery_Comm_Resi_Annual!O44</f>
        <v>158.36134061036148</v>
      </c>
    </row>
    <row r="8" spans="1:6" x14ac:dyDescent="0.25">
      <c r="A8" s="24"/>
    </row>
  </sheetData>
  <autoFilter ref="A2:E3" xr:uid="{7AD51013-3C01-452B-9E2F-74633C0FE00B}"/>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30</vt:i4>
      </vt:variant>
      <vt:variant>
        <vt:lpstr>Charts</vt:lpstr>
      </vt:variant>
      <vt:variant>
        <vt:i4>1</vt:i4>
      </vt:variant>
      <vt:variant>
        <vt:lpstr>Named Ranges</vt:lpstr>
      </vt:variant>
      <vt:variant>
        <vt:i4>50</vt:i4>
      </vt:variant>
    </vt:vector>
  </HeadingPairs>
  <TitlesOfParts>
    <vt:vector size="81" baseType="lpstr">
      <vt:lpstr>TOC</vt:lpstr>
      <vt:lpstr>Report_Table 7 and Backup==&gt;</vt:lpstr>
      <vt:lpstr>Report_Table 7</vt:lpstr>
      <vt:lpstr>Aurora_Revenues_Table7</vt:lpstr>
      <vt:lpstr>Storage_Annual</vt:lpstr>
      <vt:lpstr>Storage_Backup</vt:lpstr>
      <vt:lpstr>Report Table 6 and Backup==&gt;</vt:lpstr>
      <vt:lpstr>Report_Table 6</vt:lpstr>
      <vt:lpstr>Aurora_Revenues_Table6</vt:lpstr>
      <vt:lpstr>Battery_Comm_Resi_Annual</vt:lpstr>
      <vt:lpstr>Com_Res_MW Breakdown</vt:lpstr>
      <vt:lpstr>BTM_Storage_Backup</vt:lpstr>
      <vt:lpstr>Storage Cost Analysis==&gt;</vt:lpstr>
      <vt:lpstr>Batteries_Utility</vt:lpstr>
      <vt:lpstr>Batteries_Comm_Resi</vt:lpstr>
      <vt:lpstr>Assumptions</vt:lpstr>
      <vt:lpstr>CCR_Utility-Scale</vt:lpstr>
      <vt:lpstr>CCR_BTM</vt:lpstr>
      <vt:lpstr>ModelFactors</vt:lpstr>
      <vt:lpstr>Battery_Cum_Data</vt:lpstr>
      <vt:lpstr>Data=&gt;</vt:lpstr>
      <vt:lpstr>Storage_Ann_Development</vt:lpstr>
      <vt:lpstr>NREL 2023 ATB==&gt;</vt:lpstr>
      <vt:lpstr>Utility-Scale Battery Storage</vt:lpstr>
      <vt:lpstr>Comm Battery Storage</vt:lpstr>
      <vt:lpstr>Resi Battery Storage</vt:lpstr>
      <vt:lpstr>FRED Graph_22Oct2023</vt:lpstr>
      <vt:lpstr>EIA AEO 2023==&gt;</vt:lpstr>
      <vt:lpstr>EIA_AEO_2023_Table 3</vt:lpstr>
      <vt:lpstr>EIA_AEO_2023_Table 4</vt:lpstr>
      <vt:lpstr>Battery_Cum_Graph</vt:lpstr>
      <vt:lpstr>CCR_BTM!BL</vt:lpstr>
      <vt:lpstr>'CCR_Utility-Scale'!BL</vt:lpstr>
      <vt:lpstr>CCR</vt:lpstr>
      <vt:lpstr>Date_of_Operation</vt:lpstr>
      <vt:lpstr>CCR_BTM!DBR</vt:lpstr>
      <vt:lpstr>'CCR_Utility-Scale'!DBR</vt:lpstr>
      <vt:lpstr>CCR_BTM!DbtRt</vt:lpstr>
      <vt:lpstr>'CCR_Utility-Scale'!DbtRt</vt:lpstr>
      <vt:lpstr>CCR_BTM!EITR</vt:lpstr>
      <vt:lpstr>'CCR_Utility-Scale'!EITR</vt:lpstr>
      <vt:lpstr>CCR_BTM!EqRet</vt:lpstr>
      <vt:lpstr>'CCR_Utility-Scale'!EqRet</vt:lpstr>
      <vt:lpstr>Expense_Scale</vt:lpstr>
      <vt:lpstr>CCR_BTM!FITR</vt:lpstr>
      <vt:lpstr>'CCR_Utility-Scale'!FITR</vt:lpstr>
      <vt:lpstr>CCR_BTM!Inf</vt:lpstr>
      <vt:lpstr>'CCR_Utility-Scale'!Inf</vt:lpstr>
      <vt:lpstr>CCR_BTM!Int</vt:lpstr>
      <vt:lpstr>'CCR_Utility-Scale'!Int</vt:lpstr>
      <vt:lpstr>CCR_BTM!ITCR</vt:lpstr>
      <vt:lpstr>'CCR_Utility-Scale'!ITCR</vt:lpstr>
      <vt:lpstr>CCR_BTM!NCCR</vt:lpstr>
      <vt:lpstr>'CCR_Utility-Scale'!NCCR</vt:lpstr>
      <vt:lpstr>CCR_BTM!NWACC</vt:lpstr>
      <vt:lpstr>'CCR_Utility-Scale'!NWACC</vt:lpstr>
      <vt:lpstr>Plant_Type_Table</vt:lpstr>
      <vt:lpstr>Aurora_Revenues_Table7!Print_Area</vt:lpstr>
      <vt:lpstr>Battery_Comm_Resi_Annual!Print_Area</vt:lpstr>
      <vt:lpstr>Battery_Cum_Data!Print_Area</vt:lpstr>
      <vt:lpstr>CCR_BTM!Print_Area</vt:lpstr>
      <vt:lpstr>'CCR_Utility-Scale'!Print_Area</vt:lpstr>
      <vt:lpstr>'Report_Table 6'!Print_Area</vt:lpstr>
      <vt:lpstr>'Report_Table 7'!Print_Area</vt:lpstr>
      <vt:lpstr>Storage_Annual!Print_Area</vt:lpstr>
      <vt:lpstr>Storage_Backup!Print_Area</vt:lpstr>
      <vt:lpstr>TOC!Print_Area</vt:lpstr>
      <vt:lpstr>Battery_Comm_Resi_Annual!Print_Titles</vt:lpstr>
      <vt:lpstr>Storage_Annual!Print_Titles</vt:lpstr>
      <vt:lpstr>CCR_BTM!PVDpr</vt:lpstr>
      <vt:lpstr>'CCR_Utility-Scale'!PVDpr</vt:lpstr>
      <vt:lpstr>CCR_BTM!RCCR</vt:lpstr>
      <vt:lpstr>'CCR_Utility-Scale'!RCCR</vt:lpstr>
      <vt:lpstr>CCR_BTM!RWACC</vt:lpstr>
      <vt:lpstr>'CCR_Utility-Scale'!RWACC</vt:lpstr>
      <vt:lpstr>CCR_BTM!SITR</vt:lpstr>
      <vt:lpstr>'CCR_Utility-Scale'!SITR</vt:lpstr>
      <vt:lpstr>thousand</vt:lpstr>
      <vt:lpstr>CCR_BTM!TL</vt:lpstr>
      <vt:lpstr>'CCR_Utility-Scale'!TL</vt:lpstr>
      <vt:lpstr>ValGroup_Table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2024-02-08T20:33:21Z</dcterms:created>
  <dcterms:modified xsi:type="dcterms:W3CDTF">2024-02-08T21:10:11Z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{20BB9622-47DC-4E3C-9EA3-52CF041D01C6}</vt:lpwstr>
  </property>
</Properties>
</file>